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vencimentos" sheetId="1" r:id="rId1"/>
    <sheet name="01" sheetId="2" r:id="rId2"/>
    <sheet name="02" sheetId="3" r:id="rId3"/>
    <sheet name="04" sheetId="4" r:id="rId4"/>
    <sheet name="05" sheetId="5" r:id="rId5"/>
  </sheets>
  <externalReferences>
    <externalReference r:id="rId8"/>
  </externalReferences>
  <definedNames>
    <definedName name="_xlnm.Print_Area" localSheetId="1">'01'!$A$1:$N$74</definedName>
    <definedName name="_xlnm.Print_Area" localSheetId="2">'02'!$A$1:$R$52</definedName>
    <definedName name="_xlnm.Print_Area" localSheetId="3">'04'!$A$1:$I$25</definedName>
    <definedName name="_xlnm.Print_Area" localSheetId="4">'05'!$A$1:$E$56</definedName>
    <definedName name="_xlnm.Print_Area" localSheetId="0">'vencimentos'!$A$1:$D$61</definedName>
    <definedName name="Excel_BuiltIn_Print_Area" localSheetId="1">'01'!$A$2:$N$50</definedName>
    <definedName name="Excel_BuiltIn_Print_Area" localSheetId="2">'02'!$A$2:$F$52</definedName>
    <definedName name="Excel_BuiltIn_Print_Area" localSheetId="3">'04'!$A$3:$C$25</definedName>
    <definedName name="Excel_BuiltIn_Print_Area" localSheetId="4">'05'!$A$2:$E$34</definedName>
    <definedName name="Excel_BuiltIn_Print_Area" localSheetId="0">'vencimentos'!$A$2:$D$39</definedName>
    <definedName name="Excel_BuiltIn_Print_Titles" localSheetId="1">'01'!$2:$4</definedName>
    <definedName name="Excel_BuiltIn_Print_Titles" localSheetId="0">'vencimentos'!$2:$3</definedName>
    <definedName name="Excel_BuiltIn_Print_Titles_1_1">'vencimentos'!#REF!</definedName>
    <definedName name="_xlnm.Print_Titles" localSheetId="1">'01'!$2:$4</definedName>
    <definedName name="_xlnm.Print_Titles" localSheetId="0">'vencimentos'!$2:$3</definedName>
  </definedNames>
  <calcPr fullCalcOnLoad="1"/>
</workbook>
</file>

<file path=xl/sharedStrings.xml><?xml version="1.0" encoding="utf-8"?>
<sst xmlns="http://schemas.openxmlformats.org/spreadsheetml/2006/main" count="318" uniqueCount="198">
  <si>
    <t>TABELA DE VENCIMENTOS - ESTATUTÁRIOS</t>
  </si>
  <si>
    <t>GERAL (40 HORAS SEMANAIS)</t>
  </si>
  <si>
    <t>NÍVEL</t>
  </si>
  <si>
    <t>VENCIMENTO DO CARGO</t>
  </si>
  <si>
    <t>AUXÍLIO ALIMENTAÇÃO</t>
  </si>
  <si>
    <t>TOTAL</t>
  </si>
  <si>
    <t>AC</t>
  </si>
  <si>
    <t>B</t>
  </si>
  <si>
    <t>C</t>
  </si>
  <si>
    <t>D</t>
  </si>
  <si>
    <t>E</t>
  </si>
  <si>
    <t>F</t>
  </si>
  <si>
    <t>G</t>
  </si>
  <si>
    <t>H</t>
  </si>
  <si>
    <t>I</t>
  </si>
  <si>
    <t>J</t>
  </si>
  <si>
    <t>L</t>
  </si>
  <si>
    <t>M</t>
  </si>
  <si>
    <t>N</t>
  </si>
  <si>
    <t>O</t>
  </si>
  <si>
    <t>P</t>
  </si>
  <si>
    <t>Q</t>
  </si>
  <si>
    <t>R</t>
  </si>
  <si>
    <t>S</t>
  </si>
  <si>
    <t>B – PROCURADOR (30 HORAS SEMANAIS)</t>
  </si>
  <si>
    <t>GRAU</t>
  </si>
  <si>
    <t>C – ADVOGADO (30 HORAS SEMANAIS)</t>
  </si>
  <si>
    <t>PROGRESSÃO FUNCIONAL - ESTATUTÁRIOS</t>
  </si>
  <si>
    <t>A – GERAL (40 HORAS SEMANAIS) = 200 HORAS MENSAIS</t>
  </si>
  <si>
    <t>PROGRESSÃO FUNCIONAL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</si>
  <si>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</si>
  <si>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</si>
  <si>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</si>
  <si>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</si>
  <si>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</si>
  <si>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</si>
  <si>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</si>
  <si>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</si>
  <si>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</si>
  <si>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B – PROCURADOR (30 HORAS SEMANAIS) = 150 HORAS MENSAIS</t>
  </si>
  <si>
    <t>C – ADVOGADO  (30 HORAS SEMANAIS) = 150 HORAS MENSAIS</t>
  </si>
  <si>
    <t>GRAU DE ESCOLARIDADE</t>
  </si>
  <si>
    <t>40H</t>
  </si>
  <si>
    <t>36H</t>
  </si>
  <si>
    <t>30H</t>
  </si>
  <si>
    <t>24H</t>
  </si>
  <si>
    <t>20H</t>
  </si>
  <si>
    <t>FTE</t>
  </si>
  <si>
    <t>VALOR</t>
  </si>
  <si>
    <t>Analfabeto</t>
  </si>
  <si>
    <t>-R$-</t>
  </si>
  <si>
    <t>até 4ª série incompleta do 1º grau</t>
  </si>
  <si>
    <t>FTE-I</t>
  </si>
  <si>
    <t>4ª série completa do 1º grau</t>
  </si>
  <si>
    <t>FTE-II</t>
  </si>
  <si>
    <t>da 5ª a 8ª série incompleta do 1º grau</t>
  </si>
  <si>
    <t>FTE-III</t>
  </si>
  <si>
    <t>Primeiro grau completo</t>
  </si>
  <si>
    <t>Segundo grau incompleto</t>
  </si>
  <si>
    <t>TIPO</t>
  </si>
  <si>
    <t>Segundo grau completo</t>
  </si>
  <si>
    <t>Superior incompleto</t>
  </si>
  <si>
    <r>
      <rPr>
        <b/>
        <sz val="11"/>
        <rFont val="Times New Roman"/>
        <family val="1"/>
      </rPr>
      <t>AT-1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(superior)</t>
    </r>
  </si>
  <si>
    <t>Superior completo</t>
  </si>
  <si>
    <r>
      <rPr>
        <b/>
        <sz val="11"/>
        <rFont val="Times New Roman"/>
        <family val="1"/>
      </rPr>
      <t>AT-2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(pós-graduação)</t>
    </r>
  </si>
  <si>
    <r>
      <rPr>
        <b/>
        <sz val="11"/>
        <rFont val="Times New Roman"/>
        <family val="1"/>
      </rPr>
      <t>AT-3</t>
    </r>
    <r>
      <rPr>
        <sz val="11"/>
        <rFont val="Times New Roman"/>
        <family val="1"/>
      </rPr>
      <t xml:space="preserve"> (</t>
    </r>
    <r>
      <rPr>
        <sz val="10"/>
        <rFont val="Times New Roman"/>
        <family val="1"/>
      </rPr>
      <t>mestrado)</t>
    </r>
  </si>
  <si>
    <t>Solteiro (a)</t>
  </si>
  <si>
    <r>
      <rPr>
        <b/>
        <sz val="11"/>
        <rFont val="Times New Roman"/>
        <family val="1"/>
      </rPr>
      <t>AT-4</t>
    </r>
    <r>
      <rPr>
        <sz val="11"/>
        <rFont val="Times New Roman"/>
        <family val="1"/>
      </rPr>
      <t xml:space="preserve"> (</t>
    </r>
    <r>
      <rPr>
        <sz val="10"/>
        <rFont val="Times New Roman"/>
        <family val="1"/>
      </rPr>
      <t>doutorado)</t>
    </r>
  </si>
  <si>
    <t>Casado (a)</t>
  </si>
  <si>
    <t>Divorciado (a)</t>
  </si>
  <si>
    <t>Viúvo (a)</t>
  </si>
  <si>
    <t>Separado (a)</t>
  </si>
  <si>
    <t>Marital</t>
  </si>
  <si>
    <t>FUNÇÃO TÉCNICA</t>
  </si>
  <si>
    <t>FUNÇÕES</t>
  </si>
  <si>
    <t>DE EDUCAÇÃO</t>
  </si>
  <si>
    <t>GRATIFICADAS</t>
  </si>
  <si>
    <t>FG</t>
  </si>
  <si>
    <t>Acresc.</t>
  </si>
  <si>
    <t xml:space="preserve"> - R$ -</t>
  </si>
  <si>
    <t>PECÚLIO</t>
  </si>
  <si>
    <t>ADICIONAL DE</t>
  </si>
  <si>
    <t>TITULARIDADE</t>
  </si>
  <si>
    <t>REFERÊNCIA</t>
  </si>
  <si>
    <t>DIVERSOS</t>
  </si>
  <si>
    <t>BENEFÍCIOS</t>
  </si>
  <si>
    <t>VALOR 
-R$-</t>
  </si>
  <si>
    <t>BENEFICIÁRIOS</t>
  </si>
  <si>
    <t>CESTA-BÁSICA</t>
  </si>
  <si>
    <t>somente estatutários que ingressaram até 23/07/2009</t>
  </si>
  <si>
    <t>MAGISTÉRIO</t>
  </si>
  <si>
    <t>JORNADA
 DE
 TRABALHO</t>
  </si>
  <si>
    <t>P  (200 HS)</t>
  </si>
  <si>
    <t>195 H - AULA/MÊS</t>
  </si>
  <si>
    <t>Jornada por hora</t>
  </si>
  <si>
    <t>190 H - AULA/MÊS</t>
  </si>
  <si>
    <t>185 H - AULA/MÊS</t>
  </si>
  <si>
    <t>180 H - AULA/MÊS</t>
  </si>
  <si>
    <t>175 H - AULA/MÊS</t>
  </si>
  <si>
    <t>170 H - AULA/MÊS</t>
  </si>
  <si>
    <t>165 H - AULA/MÊS</t>
  </si>
  <si>
    <t>160 H - AULA/MÊS</t>
  </si>
  <si>
    <t>155 H - AULA/MÊS</t>
  </si>
  <si>
    <t>150 H - AULA/MÊS</t>
  </si>
  <si>
    <t>145 H - AULA/MÊS</t>
  </si>
  <si>
    <t>140 H - AULA/MÊS</t>
  </si>
  <si>
    <t>130 H - AULA/MÊS</t>
  </si>
  <si>
    <t>125 H - AULA/MÊS</t>
  </si>
  <si>
    <t>120 H - AULA/MÊS</t>
  </si>
  <si>
    <t>115 H - AULA/MÊS</t>
  </si>
  <si>
    <t>105 H - AULA/MÊS</t>
  </si>
  <si>
    <t>PREFEITO / VICE PREFEITO</t>
  </si>
  <si>
    <t>CARGO</t>
  </si>
  <si>
    <t>VENCIMENTO</t>
  </si>
  <si>
    <t>DO CARGO</t>
  </si>
  <si>
    <t>R$</t>
  </si>
  <si>
    <t>PREFEITO</t>
  </si>
  <si>
    <t>VICE-PREFEITO</t>
  </si>
  <si>
    <t>SÍMBOLOS</t>
  </si>
  <si>
    <t>SÍMBOLO</t>
  </si>
  <si>
    <t>CS</t>
  </si>
  <si>
    <t>CD</t>
  </si>
  <si>
    <t>C-1</t>
  </si>
  <si>
    <t>C-2</t>
  </si>
  <si>
    <t>C-3</t>
  </si>
  <si>
    <t>C-4</t>
  </si>
  <si>
    <t>* Fixação do valor da Cesta Básica R$ 433,00 - equivalente a 11,03%;</t>
  </si>
  <si>
    <t>* Fixação do valor do Auxílio Alimentação R$ 792,00 - equivalente a 30,91%;</t>
  </si>
  <si>
    <t>* reajuste salarial de 11% sobre o salário base, FTEs, FGs e Símbolos "C", com arredondamento para a dezena</t>
  </si>
  <si>
    <t>imediatamente superior nos dois últimos casos.</t>
  </si>
  <si>
    <t>* reajuste salarial de 5,79% sobre o subsídio dos agentes políticos: Prefeito, Vice Prefeito e Secretário Municipal</t>
  </si>
  <si>
    <t>Pmag</t>
  </si>
  <si>
    <t>PMag</t>
  </si>
  <si>
    <t>Nível AC* promulgado via Emenda Constitucional.</t>
  </si>
  <si>
    <t>GRATIFICAÇÃO 
EDUC. DESENV. INFANTIL</t>
  </si>
  <si>
    <t>somente em pleno 
exercicio da função licenciados pedagogia</t>
  </si>
  <si>
    <t>PMag  (200 HS)</t>
  </si>
  <si>
    <t>VENCIMENTO
 DO CARGO</t>
  </si>
  <si>
    <t>(publicada em 19/07/2023)</t>
  </si>
  <si>
    <t xml:space="preserve">II       </t>
  </si>
  <si>
    <t xml:space="preserve">III         </t>
  </si>
  <si>
    <t xml:space="preserve">     I      (até 5 anos)</t>
  </si>
  <si>
    <t xml:space="preserve">   II    (mais de 5 até 10 anos)</t>
  </si>
  <si>
    <t xml:space="preserve">  III   (mais de 10 até 15 anos)</t>
  </si>
  <si>
    <t xml:space="preserve">  IV   (mais de 15 até 20 anos)</t>
  </si>
  <si>
    <t xml:space="preserve">   V    (mais de 20 até 25 anos)</t>
  </si>
  <si>
    <t xml:space="preserve">  VI   (mais de 25 anos)</t>
  </si>
  <si>
    <t xml:space="preserve">    I      (até 5 anos)</t>
  </si>
  <si>
    <t xml:space="preserve">    II    (mais de 5 até 10 anos)</t>
  </si>
  <si>
    <t xml:space="preserve">    III   (mais de 10 até 15 anos)</t>
  </si>
  <si>
    <t xml:space="preserve">    IV   (mais de 15 até 20 anos)</t>
  </si>
  <si>
    <t xml:space="preserve">    V    (mais de 20 até 25 anos)</t>
  </si>
  <si>
    <t xml:space="preserve">    VI   (mais de 25 anos)</t>
  </si>
  <si>
    <t>D – AUDITOR MUNICIPAL DE CONTROLE INTERNO (40 HORAS SEMANAIS)</t>
  </si>
  <si>
    <t>GMIII</t>
  </si>
  <si>
    <t>GMII</t>
  </si>
  <si>
    <t>GMI</t>
  </si>
  <si>
    <t>GMSUB</t>
  </si>
  <si>
    <t>GMINS</t>
  </si>
  <si>
    <t>GMIC</t>
  </si>
  <si>
    <t>E - CARREIRA DA GUARDA CIVIL MUNICIPAL (40 HORAS SEMANAIS)</t>
  </si>
  <si>
    <t>Níveis da Carreira da Guarda Civil Municipal foram criados com a L.C. 1.241/2023, publicada no Diário Oficial de 29/12/2023</t>
  </si>
  <si>
    <t>Nível PMag* criado através da L.C. 1210/2023, publicado no Diário Oficial de 19/07/2023.</t>
  </si>
  <si>
    <t>Cargo de Auditor Municipal de Controle Interno criado pela L.C. 1.231/2023, com nível e carreira própria, publicado no Diário Oficial de 06/12/2023.</t>
  </si>
  <si>
    <t>ENTRE 100 E 149H</t>
  </si>
  <si>
    <t>ENTRE 0 E 99 HORAS</t>
  </si>
  <si>
    <r>
      <t xml:space="preserve">1 – Através da Lei nº 3.781/2020 </t>
    </r>
    <r>
      <rPr>
        <sz val="10"/>
        <rFont val="Times New Roman"/>
        <family val="1"/>
      </rPr>
      <t xml:space="preserve"> fixou o subsídio mensal do Prefeito, Vice- Prefeito e Secretários Municipais, a partir de 1º de janeiro de 2021.</t>
    </r>
  </si>
  <si>
    <r>
      <t>2 -Através da L.C. 1.190/2023, de 16/02/2023,</t>
    </r>
    <r>
      <rPr>
        <sz val="10"/>
        <rFont val="Times New Roman"/>
        <family val="1"/>
      </rPr>
      <t xml:space="preserve"> foi concedido a partir de 01/02/2023: (publicada em 17/02/2023)</t>
    </r>
  </si>
  <si>
    <r>
      <t>3 -Através da L.C. 1.210/2023, de 18/07/2023,</t>
    </r>
    <r>
      <rPr>
        <sz val="10"/>
        <rFont val="Times New Roman"/>
        <family val="1"/>
      </rPr>
      <t xml:space="preserve"> foi criado o nível </t>
    </r>
    <r>
      <rPr>
        <b/>
        <sz val="10"/>
        <rFont val="Times New Roman"/>
        <family val="1"/>
      </rPr>
      <t>PMag</t>
    </r>
    <r>
      <rPr>
        <sz val="10"/>
        <rFont val="Times New Roman"/>
        <family val="1"/>
      </rPr>
      <t xml:space="preserve"> para os Professores com Magistério: </t>
    </r>
  </si>
  <si>
    <t xml:space="preserve"> Grau 1 Nível I = R$ 8995,80.</t>
  </si>
  <si>
    <t>Nível PMag = R$ 4420,55</t>
  </si>
  <si>
    <r>
      <t>6 -Através da Lei 4.444/2023, publicada no Diário Oficial de 29/12/2023,</t>
    </r>
    <r>
      <rPr>
        <sz val="10"/>
        <rFont val="Times New Roman"/>
        <family val="1"/>
      </rPr>
      <t xml:space="preserve"> foram fixados os subsídios mensais do Prefeito, Vice-Prefeito e Secretários Municipais a partir de 01/01/2025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e também do Prefeito a partir de 01/01/2026 a 31/12/2028.</t>
    </r>
  </si>
  <si>
    <t>GMIII: R$ 2837,14</t>
  </si>
  <si>
    <t>GMII: R$ 3073,81</t>
  </si>
  <si>
    <t>GMI: R$ 3332,89</t>
  </si>
  <si>
    <t>GMSUB: R$ 3616,94</t>
  </si>
  <si>
    <t>GMINS: R$ 3927,88</t>
  </si>
  <si>
    <t>GMIC: R$ 4268,92</t>
  </si>
  <si>
    <r>
      <t>5 -Através da L.C. 1.241/2023, publicada no Diário Oficial de 29/12/2023,</t>
    </r>
    <r>
      <rPr>
        <sz val="10"/>
        <rFont val="Times New Roman"/>
        <family val="1"/>
      </rPr>
      <t xml:space="preserve"> foram criados os níveis da carreira da Guarda Civil Municipal</t>
    </r>
    <r>
      <rPr>
        <b/>
        <sz val="10"/>
        <rFont val="Times New Roman"/>
        <family val="1"/>
      </rPr>
      <t>:</t>
    </r>
  </si>
  <si>
    <r>
      <rPr>
        <b/>
        <sz val="10"/>
        <rFont val="Times New Roman"/>
        <family val="1"/>
      </rPr>
      <t xml:space="preserve">4 -Através da  L.C. 1.231/2023, </t>
    </r>
    <r>
      <rPr>
        <sz val="10"/>
        <rFont val="Times New Roman"/>
        <family val="1"/>
      </rPr>
      <t>foi criado o cargo de Auditor Municipal de Controle Interno, com nível e carreira própria, publicado no Diário Oficial de 06/12/2023.</t>
    </r>
  </si>
  <si>
    <t>NÃO TEM DIREITO</t>
  </si>
  <si>
    <r>
      <t>AC</t>
    </r>
    <r>
      <rPr>
        <sz val="11"/>
        <rFont val="Times New Roman"/>
        <family val="1"/>
      </rPr>
      <t xml:space="preserve">   a   </t>
    </r>
    <r>
      <rPr>
        <b/>
        <sz val="11"/>
        <rFont val="Times New Roman"/>
        <family val="1"/>
      </rPr>
      <t>Q</t>
    </r>
  </si>
  <si>
    <t>%</t>
  </si>
  <si>
    <t>Reajuste</t>
  </si>
  <si>
    <t>GERAL ENTRE 150H E 200H</t>
  </si>
  <si>
    <r>
      <t xml:space="preserve">Notas: </t>
    </r>
    <r>
      <rPr>
        <sz val="10"/>
        <rFont val="Times New Roman"/>
        <family val="1"/>
      </rPr>
      <t>Tabela salarial alterada, considerando:</t>
    </r>
  </si>
  <si>
    <t>* Fixação do valor da Cesta Básica R$ 477,00 - equivalente a 10,16%;</t>
  </si>
  <si>
    <t>* Fixação do valor do Auxílio Alimentação R$ 880,00 - equivalente a 11,11%;</t>
  </si>
  <si>
    <t>* reajuste salarial de 8% sobre o salário base, FTEs, FGs e Símbolos "C", com arredondamento para a dezena</t>
  </si>
  <si>
    <t>* reajuste salarial de 4,60% sobre o subsídio dos Secretários Municipal, com arredondamento para a dezena superior.</t>
  </si>
  <si>
    <r>
      <t>7 -Através da L.C. 1.245/2024, de 19/02/2024,</t>
    </r>
    <r>
      <rPr>
        <sz val="10"/>
        <rFont val="Times New Roman"/>
        <family val="1"/>
      </rPr>
      <t xml:space="preserve"> foi concedido a partir de 01/02/2024: (publicada em 20/02/2024)</t>
    </r>
  </si>
  <si>
    <t>EDI</t>
  </si>
  <si>
    <r>
      <t>8 -Através da L.C. 1.267/2024, de 04/04/2024,</t>
    </r>
    <r>
      <rPr>
        <sz val="10"/>
        <rFont val="Times New Roman"/>
        <family val="1"/>
      </rPr>
      <t xml:space="preserve"> foi criado o nível </t>
    </r>
    <r>
      <rPr>
        <b/>
        <sz val="10"/>
        <rFont val="Times New Roman"/>
        <family val="1"/>
      </rPr>
      <t>EDI</t>
    </r>
    <r>
      <rPr>
        <sz val="10"/>
        <rFont val="Times New Roman"/>
        <family val="1"/>
      </rPr>
      <t xml:space="preserve"> para os Educadores de Desenvolvimento Infantil</t>
    </r>
  </si>
  <si>
    <t>(publicada em 05/04/2023)</t>
  </si>
  <si>
    <t>Nível EDI* criado através da L.C. 1267/2024, publicado no Diário Oficial de 05/04/2024.</t>
  </si>
  <si>
    <t>Nível EDI = R$ 4.050,00 - retroagindo a 01/02/2024 e incidindo o reajuste de 8% pela L.C. 1.245/2024.</t>
  </si>
  <si>
    <t>Nível EDI = R$ 4.374,00 - para pagamento a partir de abril/2024.</t>
  </si>
  <si>
    <t xml:space="preserve"> VIGÊNCIA A PARTIR DE 05/04/2024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</si>
</sst>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mm/yy"/>
    <numFmt numFmtId="166" formatCode="0.00000000"/>
    <numFmt numFmtId="167" formatCode="#,###.00"/>
    <numFmt numFmtId="168" formatCode="0.0000"/>
  </numFmts>
  <fonts count="69">
    <font>
      <sz val="10"/>
      <name val="Arial"/>
      <family val="2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i/>
      <u val="single"/>
      <sz val="11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.5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sz val="11"/>
      <name val="Arial"/>
      <family val="2"/>
    </font>
    <font>
      <i/>
      <sz val="9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u val="single"/>
      <sz val="16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5"/>
      <name val="Times New Roman"/>
      <family val="1"/>
    </font>
    <font>
      <sz val="5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6" fillId="2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60" fillId="32" borderId="0" applyNumberFormat="0" applyBorder="0" applyAlignment="0" applyProtection="0"/>
    <xf numFmtId="0" fontId="61" fillId="21" borderId="5" applyNumberFormat="0" applyAlignment="0" applyProtection="0"/>
    <xf numFmtId="41" fontId="0" fillId="0" borderId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164" fontId="0" fillId="0" borderId="0" applyFill="0" applyBorder="0" applyAlignment="0" applyProtection="0"/>
  </cellStyleXfs>
  <cellXfs count="203">
    <xf numFmtId="0" fontId="0" fillId="0" borderId="0" xfId="0" applyAlignment="1">
      <alignment/>
    </xf>
    <xf numFmtId="164" fontId="1" fillId="0" borderId="0" xfId="62" applyFont="1" applyFill="1" applyBorder="1" applyAlignment="1" applyProtection="1">
      <alignment horizontal="center"/>
      <protection/>
    </xf>
    <xf numFmtId="164" fontId="5" fillId="33" borderId="10" xfId="62" applyFont="1" applyFill="1" applyBorder="1" applyAlignment="1" applyProtection="1">
      <alignment horizontal="center" vertical="center" wrapText="1"/>
      <protection/>
    </xf>
    <xf numFmtId="4" fontId="5" fillId="33" borderId="11" xfId="5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Alignment="1">
      <alignment/>
    </xf>
    <xf numFmtId="0" fontId="11" fillId="33" borderId="11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vertical="center"/>
    </xf>
    <xf numFmtId="0" fontId="11" fillId="0" borderId="0" xfId="0" applyFont="1" applyAlignment="1">
      <alignment/>
    </xf>
    <xf numFmtId="0" fontId="11" fillId="33" borderId="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/>
    </xf>
    <xf numFmtId="167" fontId="11" fillId="33" borderId="13" xfId="0" applyNumberFormat="1" applyFont="1" applyFill="1" applyBorder="1" applyAlignment="1">
      <alignment horizontal="center" vertical="center"/>
    </xf>
    <xf numFmtId="39" fontId="11" fillId="33" borderId="13" xfId="62" applyNumberFormat="1" applyFont="1" applyFill="1" applyBorder="1" applyAlignment="1" applyProtection="1">
      <alignment horizontal="center" vertical="center"/>
      <protection/>
    </xf>
    <xf numFmtId="0" fontId="11" fillId="33" borderId="14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4" fontId="13" fillId="0" borderId="14" xfId="0" applyNumberFormat="1" applyFont="1" applyBorder="1" applyAlignment="1">
      <alignment horizontal="center" vertical="center"/>
    </xf>
    <xf numFmtId="168" fontId="13" fillId="0" borderId="0" xfId="0" applyNumberFormat="1" applyFont="1" applyAlignment="1">
      <alignment vertical="center"/>
    </xf>
    <xf numFmtId="0" fontId="17" fillId="35" borderId="15" xfId="0" applyFont="1" applyFill="1" applyBorder="1" applyAlignment="1">
      <alignment horizontal="center" vertical="center"/>
    </xf>
    <xf numFmtId="2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7" fillId="35" borderId="16" xfId="0" applyFont="1" applyFill="1" applyBorder="1" applyAlignment="1">
      <alignment horizontal="center" vertical="center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9" fillId="33" borderId="1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" fillId="0" borderId="11" xfId="0" applyFont="1" applyBorder="1" applyAlignment="1">
      <alignment/>
    </xf>
    <xf numFmtId="164" fontId="1" fillId="0" borderId="11" xfId="62" applyFont="1" applyFill="1" applyBorder="1" applyAlignment="1" applyProtection="1">
      <alignment/>
      <protection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left"/>
    </xf>
    <xf numFmtId="164" fontId="1" fillId="0" borderId="0" xfId="62" applyFont="1" applyFill="1" applyBorder="1" applyAlignment="1" applyProtection="1">
      <alignment/>
      <protection/>
    </xf>
    <xf numFmtId="164" fontId="1" fillId="0" borderId="0" xfId="62" applyFont="1" applyFill="1" applyBorder="1" applyAlignment="1" applyProtection="1">
      <alignment horizontal="center" vertical="center"/>
      <protection/>
    </xf>
    <xf numFmtId="4" fontId="1" fillId="0" borderId="0" xfId="50" applyNumberFormat="1" applyFont="1" applyFill="1" applyBorder="1" applyAlignment="1" applyProtection="1">
      <alignment vertical="center"/>
      <protection/>
    </xf>
    <xf numFmtId="4" fontId="1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4" fontId="1" fillId="0" borderId="0" xfId="50" applyNumberFormat="1" applyFont="1" applyFill="1" applyBorder="1" applyAlignment="1" applyProtection="1">
      <alignment horizontal="center" vertical="center"/>
      <protection/>
    </xf>
    <xf numFmtId="4" fontId="7" fillId="33" borderId="11" xfId="50" applyNumberFormat="1" applyFont="1" applyFill="1" applyBorder="1" applyAlignment="1" applyProtection="1">
      <alignment horizontal="center" vertical="center"/>
      <protection/>
    </xf>
    <xf numFmtId="0" fontId="5" fillId="33" borderId="11" xfId="5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" fontId="13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12" xfId="0" applyFont="1" applyBorder="1" applyAlignment="1">
      <alignment horizontal="centerContinuous" vertical="center"/>
    </xf>
    <xf numFmtId="4" fontId="5" fillId="0" borderId="0" xfId="50" applyNumberFormat="1" applyFont="1" applyFill="1" applyBorder="1" applyAlignment="1" applyProtection="1">
      <alignment horizontal="center" vertical="center"/>
      <protection/>
    </xf>
    <xf numFmtId="0" fontId="5" fillId="0" borderId="0" xfId="50" applyNumberFormat="1" applyFont="1" applyFill="1" applyBorder="1" applyAlignment="1" applyProtection="1">
      <alignment horizontal="center" vertical="center"/>
      <protection/>
    </xf>
    <xf numFmtId="4" fontId="1" fillId="34" borderId="0" xfId="50" applyNumberFormat="1" applyFont="1" applyFill="1" applyBorder="1" applyAlignment="1" applyProtection="1">
      <alignment horizontal="center" vertical="center"/>
      <protection/>
    </xf>
    <xf numFmtId="10" fontId="1" fillId="0" borderId="0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10" fontId="1" fillId="34" borderId="0" xfId="5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>
      <alignment vertical="center"/>
    </xf>
    <xf numFmtId="4" fontId="12" fillId="0" borderId="17" xfId="50" applyNumberFormat="1" applyFont="1" applyFill="1" applyBorder="1" applyAlignment="1" applyProtection="1">
      <alignment horizontal="center" vertical="center"/>
      <protection/>
    </xf>
    <xf numFmtId="4" fontId="1" fillId="0" borderId="17" xfId="50" applyNumberFormat="1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>
      <alignment horizontal="center" vertical="center"/>
    </xf>
    <xf numFmtId="4" fontId="5" fillId="33" borderId="10" xfId="50" applyNumberFormat="1" applyFont="1" applyFill="1" applyBorder="1" applyAlignment="1" applyProtection="1">
      <alignment horizontal="center" vertical="center" wrapText="1"/>
      <protection/>
    </xf>
    <xf numFmtId="4" fontId="5" fillId="33" borderId="10" xfId="50" applyNumberFormat="1" applyFont="1" applyFill="1" applyBorder="1" applyAlignment="1" applyProtection="1">
      <alignment horizontal="center" vertical="center"/>
      <protection/>
    </xf>
    <xf numFmtId="4" fontId="21" fillId="0" borderId="11" xfId="50" applyNumberFormat="1" applyFont="1" applyFill="1" applyBorder="1" applyAlignment="1" applyProtection="1">
      <alignment horizontal="center" vertical="center"/>
      <protection/>
    </xf>
    <xf numFmtId="10" fontId="22" fillId="33" borderId="11" xfId="50" applyNumberFormat="1" applyFont="1" applyFill="1" applyBorder="1" applyAlignment="1" applyProtection="1">
      <alignment horizontal="center" vertical="center" wrapText="1"/>
      <protection/>
    </xf>
    <xf numFmtId="4" fontId="25" fillId="0" borderId="11" xfId="50" applyNumberFormat="1" applyFont="1" applyFill="1" applyBorder="1" applyAlignment="1" applyProtection="1">
      <alignment horizontal="center" vertical="center"/>
      <protection/>
    </xf>
    <xf numFmtId="0" fontId="22" fillId="33" borderId="11" xfId="50" applyNumberFormat="1" applyFont="1" applyFill="1" applyBorder="1" applyAlignment="1" applyProtection="1">
      <alignment horizontal="center" vertical="center"/>
      <protection/>
    </xf>
    <xf numFmtId="0" fontId="22" fillId="33" borderId="18" xfId="50" applyNumberFormat="1" applyFont="1" applyFill="1" applyBorder="1" applyAlignment="1" applyProtection="1">
      <alignment horizontal="center" vertical="center"/>
      <protection/>
    </xf>
    <xf numFmtId="0" fontId="22" fillId="33" borderId="14" xfId="50" applyNumberFormat="1" applyFont="1" applyFill="1" applyBorder="1" applyAlignment="1" applyProtection="1">
      <alignment horizontal="center" vertical="center"/>
      <protection/>
    </xf>
    <xf numFmtId="4" fontId="25" fillId="0" borderId="19" xfId="50" applyNumberFormat="1" applyFont="1" applyFill="1" applyBorder="1" applyAlignment="1" applyProtection="1">
      <alignment horizontal="center" vertical="center"/>
      <protection/>
    </xf>
    <xf numFmtId="164" fontId="28" fillId="0" borderId="0" xfId="62" applyFont="1" applyFill="1" applyBorder="1" applyAlignment="1" applyProtection="1">
      <alignment horizontal="center" vertical="center"/>
      <protection/>
    </xf>
    <xf numFmtId="10" fontId="28" fillId="0" borderId="0" xfId="50" applyNumberFormat="1" applyFont="1" applyFill="1" applyBorder="1" applyAlignment="1" applyProtection="1">
      <alignment horizontal="center" vertical="center"/>
      <protection/>
    </xf>
    <xf numFmtId="4" fontId="28" fillId="0" borderId="0" xfId="50" applyNumberFormat="1" applyFont="1" applyFill="1" applyBorder="1" applyAlignment="1" applyProtection="1">
      <alignment horizontal="center" vertical="center"/>
      <protection/>
    </xf>
    <xf numFmtId="0" fontId="29" fillId="0" borderId="0" xfId="0" applyFont="1" applyAlignment="1">
      <alignment horizontal="center" vertical="center"/>
    </xf>
    <xf numFmtId="10" fontId="28" fillId="34" borderId="0" xfId="5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left" wrapText="1"/>
    </xf>
    <xf numFmtId="4" fontId="25" fillId="0" borderId="20" xfId="50" applyNumberFormat="1" applyFont="1" applyFill="1" applyBorder="1" applyAlignment="1" applyProtection="1">
      <alignment horizontal="center" vertical="center"/>
      <protection/>
    </xf>
    <xf numFmtId="4" fontId="23" fillId="0" borderId="17" xfId="50" applyNumberFormat="1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>
      <alignment horizontal="center" vertical="center"/>
    </xf>
    <xf numFmtId="0" fontId="9" fillId="0" borderId="0" xfId="0" applyFont="1" applyBorder="1" applyAlignment="1">
      <alignment wrapText="1"/>
    </xf>
    <xf numFmtId="0" fontId="14" fillId="0" borderId="0" xfId="0" applyFont="1" applyBorder="1" applyAlignment="1">
      <alignment horizontal="left"/>
    </xf>
    <xf numFmtId="43" fontId="1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0" fontId="14" fillId="0" borderId="0" xfId="0" applyFont="1" applyAlignment="1">
      <alignment horizontal="right"/>
    </xf>
    <xf numFmtId="0" fontId="9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wrapText="1"/>
    </xf>
    <xf numFmtId="0" fontId="9" fillId="0" borderId="0" xfId="0" applyFont="1" applyBorder="1" applyAlignment="1">
      <alignment vertical="center" wrapText="1"/>
    </xf>
    <xf numFmtId="165" fontId="22" fillId="0" borderId="0" xfId="0" applyNumberFormat="1" applyFont="1" applyAlignment="1">
      <alignment horizontal="centerContinuous" vertical="center"/>
    </xf>
    <xf numFmtId="165" fontId="9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5" fontId="11" fillId="0" borderId="0" xfId="0" applyNumberFormat="1" applyFont="1" applyAlignment="1">
      <alignment horizontal="centerContinuous" vertical="center"/>
    </xf>
    <xf numFmtId="165" fontId="4" fillId="0" borderId="0" xfId="0" applyNumberFormat="1" applyFont="1" applyAlignment="1">
      <alignment horizontal="centerContinuous" vertical="center"/>
    </xf>
    <xf numFmtId="165" fontId="4" fillId="0" borderId="0" xfId="0" applyNumberFormat="1" applyFont="1" applyAlignment="1">
      <alignment vertical="center"/>
    </xf>
    <xf numFmtId="165" fontId="5" fillId="0" borderId="0" xfId="0" applyNumberFormat="1" applyFont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26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4" fontId="1" fillId="0" borderId="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4" fontId="5" fillId="33" borderId="11" xfId="50" applyNumberFormat="1" applyFont="1" applyFill="1" applyBorder="1" applyAlignment="1" applyProtection="1">
      <alignment horizontal="center" vertical="center" wrapText="1"/>
      <protection/>
    </xf>
    <xf numFmtId="4" fontId="22" fillId="33" borderId="22" xfId="50" applyNumberFormat="1" applyFont="1" applyFill="1" applyBorder="1" applyAlignment="1" applyProtection="1">
      <alignment horizontal="left" vertical="top" wrapText="1"/>
      <protection/>
    </xf>
    <xf numFmtId="4" fontId="22" fillId="33" borderId="23" xfId="50" applyNumberFormat="1" applyFont="1" applyFill="1" applyBorder="1" applyAlignment="1" applyProtection="1">
      <alignment horizontal="left" vertical="top" wrapText="1"/>
      <protection/>
    </xf>
    <xf numFmtId="4" fontId="22" fillId="33" borderId="24" xfId="50" applyNumberFormat="1" applyFont="1" applyFill="1" applyBorder="1" applyAlignment="1" applyProtection="1">
      <alignment horizontal="left" vertical="top" wrapText="1"/>
      <protection/>
    </xf>
    <xf numFmtId="4" fontId="22" fillId="33" borderId="25" xfId="50" applyNumberFormat="1" applyFont="1" applyFill="1" applyBorder="1" applyAlignment="1" applyProtection="1">
      <alignment horizontal="left" vertical="top" wrapText="1"/>
      <protection/>
    </xf>
    <xf numFmtId="0" fontId="21" fillId="33" borderId="10" xfId="0" applyFont="1" applyFill="1" applyBorder="1" applyAlignment="1">
      <alignment horizontal="center" vertical="center"/>
    </xf>
    <xf numFmtId="0" fontId="21" fillId="33" borderId="26" xfId="0" applyFont="1" applyFill="1" applyBorder="1" applyAlignment="1">
      <alignment horizontal="center" vertical="center"/>
    </xf>
    <xf numFmtId="10" fontId="22" fillId="33" borderId="16" xfId="50" applyNumberFormat="1" applyFont="1" applyFill="1" applyBorder="1" applyAlignment="1" applyProtection="1">
      <alignment horizontal="center" vertical="center"/>
      <protection/>
    </xf>
    <xf numFmtId="10" fontId="22" fillId="33" borderId="27" xfId="50" applyNumberFormat="1" applyFont="1" applyFill="1" applyBorder="1" applyAlignment="1" applyProtection="1">
      <alignment horizontal="center" vertical="center"/>
      <protection/>
    </xf>
    <xf numFmtId="10" fontId="22" fillId="33" borderId="19" xfId="50" applyNumberFormat="1" applyFont="1" applyFill="1" applyBorder="1" applyAlignment="1" applyProtection="1">
      <alignment horizontal="center" vertical="center"/>
      <protection/>
    </xf>
    <xf numFmtId="164" fontId="21" fillId="33" borderId="10" xfId="62" applyFont="1" applyFill="1" applyBorder="1" applyAlignment="1" applyProtection="1">
      <alignment horizontal="center" vertical="center" wrapText="1"/>
      <protection/>
    </xf>
    <xf numFmtId="164" fontId="21" fillId="33" borderId="14" xfId="62" applyFont="1" applyFill="1" applyBorder="1" applyAlignment="1" applyProtection="1">
      <alignment horizontal="center" vertical="center" wrapText="1"/>
      <protection/>
    </xf>
    <xf numFmtId="4" fontId="27" fillId="33" borderId="22" xfId="50" applyNumberFormat="1" applyFont="1" applyFill="1" applyBorder="1" applyAlignment="1" applyProtection="1">
      <alignment horizontal="center" vertical="center"/>
      <protection/>
    </xf>
    <xf numFmtId="4" fontId="27" fillId="33" borderId="28" xfId="50" applyNumberFormat="1" applyFont="1" applyFill="1" applyBorder="1" applyAlignment="1" applyProtection="1">
      <alignment horizontal="center" vertical="center"/>
      <protection/>
    </xf>
    <xf numFmtId="4" fontId="27" fillId="33" borderId="23" xfId="50" applyNumberFormat="1" applyFont="1" applyFill="1" applyBorder="1" applyAlignment="1" applyProtection="1">
      <alignment horizontal="center" vertical="center"/>
      <protection/>
    </xf>
    <xf numFmtId="4" fontId="22" fillId="33" borderId="22" xfId="50" applyNumberFormat="1" applyFont="1" applyFill="1" applyBorder="1" applyAlignment="1" applyProtection="1">
      <alignment horizontal="center" vertical="top"/>
      <protection/>
    </xf>
    <xf numFmtId="4" fontId="22" fillId="33" borderId="23" xfId="50" applyNumberFormat="1" applyFont="1" applyFill="1" applyBorder="1" applyAlignment="1" applyProtection="1">
      <alignment horizontal="center" vertical="top"/>
      <protection/>
    </xf>
    <xf numFmtId="4" fontId="22" fillId="33" borderId="16" xfId="50" applyNumberFormat="1" applyFont="1" applyFill="1" applyBorder="1" applyAlignment="1" applyProtection="1">
      <alignment horizontal="center" vertical="center"/>
      <protection/>
    </xf>
    <xf numFmtId="4" fontId="22" fillId="33" borderId="27" xfId="50" applyNumberFormat="1" applyFont="1" applyFill="1" applyBorder="1" applyAlignment="1" applyProtection="1">
      <alignment horizontal="center" vertical="center"/>
      <protection/>
    </xf>
    <xf numFmtId="4" fontId="22" fillId="33" borderId="19" xfId="5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Alignment="1">
      <alignment horizontal="center" vertical="center"/>
    </xf>
    <xf numFmtId="165" fontId="22" fillId="0" borderId="0" xfId="0" applyNumberFormat="1" applyFont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4" fontId="22" fillId="33" borderId="29" xfId="50" applyNumberFormat="1" applyFont="1" applyFill="1" applyBorder="1" applyAlignment="1" applyProtection="1">
      <alignment horizontal="left" vertical="top" wrapText="1"/>
      <protection/>
    </xf>
    <xf numFmtId="4" fontId="22" fillId="33" borderId="29" xfId="50" applyNumberFormat="1" applyFont="1" applyFill="1" applyBorder="1" applyAlignment="1" applyProtection="1">
      <alignment horizontal="center" vertical="top"/>
      <protection/>
    </xf>
    <xf numFmtId="0" fontId="16" fillId="0" borderId="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2" fontId="1" fillId="0" borderId="31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2" fontId="1" fillId="0" borderId="33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2" fontId="1" fillId="0" borderId="36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11" fillId="33" borderId="38" xfId="0" applyFont="1" applyFill="1" applyBorder="1" applyAlignment="1">
      <alignment horizontal="center" vertical="center"/>
    </xf>
    <xf numFmtId="0" fontId="11" fillId="33" borderId="33" xfId="0" applyFont="1" applyFill="1" applyBorder="1" applyAlignment="1">
      <alignment horizontal="center" vertical="center"/>
    </xf>
    <xf numFmtId="0" fontId="11" fillId="33" borderId="39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33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34" xfId="0" applyFont="1" applyFill="1" applyBorder="1" applyAlignment="1">
      <alignment horizontal="center" vertical="center"/>
    </xf>
    <xf numFmtId="0" fontId="11" fillId="33" borderId="40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0" fontId="11" fillId="33" borderId="41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/>
    </xf>
    <xf numFmtId="0" fontId="15" fillId="0" borderId="21" xfId="0" applyFont="1" applyFill="1" applyBorder="1" applyAlignment="1">
      <alignment horizontal="left" vertical="center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/>
    </xf>
    <xf numFmtId="2" fontId="1" fillId="0" borderId="49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Border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dos\seges\degepat_comac_secar\PLANILHA%20DE%20CUSTOS\ESTUDOS\2024\reajuste\Tabela%20de%20Vencimentos%202024.%20-%20ED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ncimentos"/>
      <sheetName val="01"/>
      <sheetName val="02"/>
      <sheetName val="04"/>
      <sheetName val="05"/>
    </sheetNames>
    <sheetDataSet>
      <sheetData sheetId="0">
        <row r="20">
          <cell r="B20">
            <v>4374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2"/>
  <sheetViews>
    <sheetView tabSelected="1" zoomScale="145" zoomScaleNormal="145" zoomScaleSheetLayoutView="160" zoomScalePageLayoutView="0" workbookViewId="0" topLeftCell="A1">
      <selection activeCell="D8" sqref="D8"/>
    </sheetView>
  </sheetViews>
  <sheetFormatPr defaultColWidth="11.421875" defaultRowHeight="12.75"/>
  <cols>
    <col min="1" max="1" width="8.28125" style="105" customWidth="1"/>
    <col min="2" max="2" width="21.00390625" style="38" customWidth="1"/>
    <col min="3" max="3" width="20.8515625" style="39" customWidth="1"/>
    <col min="4" max="4" width="23.7109375" style="39" customWidth="1"/>
    <col min="5" max="5" width="11.421875" style="94" hidden="1" customWidth="1"/>
    <col min="6" max="6" width="8.7109375" style="94" hidden="1" customWidth="1"/>
    <col min="7" max="9" width="0" style="94" hidden="1" customWidth="1"/>
    <col min="10" max="10" width="11.421875" style="94" customWidth="1"/>
    <col min="11" max="12" width="0" style="94" hidden="1" customWidth="1"/>
    <col min="13" max="16384" width="11.421875" style="94" customWidth="1"/>
  </cols>
  <sheetData>
    <row r="2" spans="1:5" ht="30.75" customHeight="1">
      <c r="A2" s="91" t="s">
        <v>0</v>
      </c>
      <c r="B2" s="92"/>
      <c r="C2" s="92"/>
      <c r="D2" s="92"/>
      <c r="E2" s="93"/>
    </row>
    <row r="3" spans="1:12" ht="17.25" customHeight="1">
      <c r="A3" s="95" t="s">
        <v>197</v>
      </c>
      <c r="B3" s="96"/>
      <c r="C3" s="96"/>
      <c r="D3" s="96"/>
      <c r="E3" s="97"/>
      <c r="F3" s="97"/>
      <c r="G3" s="97"/>
      <c r="H3" s="97"/>
      <c r="I3" s="97"/>
      <c r="J3" s="97"/>
      <c r="K3" s="97"/>
      <c r="L3" s="97"/>
    </row>
    <row r="4" spans="1:9" ht="15">
      <c r="A4" s="98" t="s">
        <v>1</v>
      </c>
      <c r="B4" s="92"/>
      <c r="C4" s="92"/>
      <c r="D4" s="92"/>
      <c r="E4" s="124" t="s">
        <v>183</v>
      </c>
      <c r="F4" s="124"/>
      <c r="G4" s="124"/>
      <c r="H4" s="99">
        <v>1</v>
      </c>
      <c r="I4" s="94" t="s">
        <v>182</v>
      </c>
    </row>
    <row r="5" ht="4.5" customHeight="1">
      <c r="A5" s="100"/>
    </row>
    <row r="6" spans="1:11" s="101" customFormat="1" ht="28.5">
      <c r="A6" s="62" t="s">
        <v>2</v>
      </c>
      <c r="B6" s="2" t="s">
        <v>3</v>
      </c>
      <c r="C6" s="63" t="s">
        <v>4</v>
      </c>
      <c r="D6" s="64" t="s">
        <v>5</v>
      </c>
      <c r="K6" s="101">
        <v>1.08</v>
      </c>
    </row>
    <row r="7" spans="1:12" s="99" customFormat="1" ht="21.75" customHeight="1">
      <c r="A7" s="102" t="s">
        <v>6</v>
      </c>
      <c r="B7" s="103">
        <v>3121.68</v>
      </c>
      <c r="C7" s="103">
        <v>880</v>
      </c>
      <c r="D7" s="103">
        <f aca="true" t="shared" si="0" ref="D7:D26">C7+B7</f>
        <v>4001.68</v>
      </c>
      <c r="E7" s="40">
        <f aca="true" t="shared" si="1" ref="E7:E26">B7*(1+$H$4/100)</f>
        <v>3152.8968</v>
      </c>
      <c r="F7" s="94"/>
      <c r="G7" s="94"/>
      <c r="L7" s="103">
        <f>1.11*2*1302</f>
        <v>2890.44</v>
      </c>
    </row>
    <row r="8" spans="1:12" ht="18" customHeight="1">
      <c r="A8" s="102" t="s">
        <v>7</v>
      </c>
      <c r="B8" s="103">
        <v>1783.4</v>
      </c>
      <c r="C8" s="103">
        <f>$C$7</f>
        <v>880</v>
      </c>
      <c r="D8" s="103">
        <f t="shared" si="0"/>
        <v>2663.4</v>
      </c>
      <c r="E8" s="40">
        <f t="shared" si="1"/>
        <v>1801.2340000000002</v>
      </c>
      <c r="L8" s="103">
        <v>1651.2981801021444</v>
      </c>
    </row>
    <row r="9" spans="1:12" ht="18" customHeight="1">
      <c r="A9" s="102" t="s">
        <v>8</v>
      </c>
      <c r="B9" s="103">
        <v>1922.7</v>
      </c>
      <c r="C9" s="103">
        <f aca="true" t="shared" si="2" ref="C9:C26">$C$7</f>
        <v>880</v>
      </c>
      <c r="D9" s="103">
        <f t="shared" si="0"/>
        <v>2802.7</v>
      </c>
      <c r="E9" s="40">
        <f t="shared" si="1"/>
        <v>1941.9270000000001</v>
      </c>
      <c r="L9" s="103">
        <v>1780.2847996934402</v>
      </c>
    </row>
    <row r="10" spans="1:12" ht="18" customHeight="1">
      <c r="A10" s="102" t="s">
        <v>9</v>
      </c>
      <c r="B10" s="103">
        <v>2074.86</v>
      </c>
      <c r="C10" s="103">
        <f t="shared" si="2"/>
        <v>880</v>
      </c>
      <c r="D10" s="103">
        <f t="shared" si="0"/>
        <v>2954.86</v>
      </c>
      <c r="E10" s="40">
        <f t="shared" si="1"/>
        <v>2095.6086</v>
      </c>
      <c r="L10" s="103">
        <v>1921.17</v>
      </c>
    </row>
    <row r="11" spans="1:12" ht="18" customHeight="1">
      <c r="A11" s="102" t="s">
        <v>10</v>
      </c>
      <c r="B11" s="103">
        <v>2240.05</v>
      </c>
      <c r="C11" s="103">
        <f t="shared" si="2"/>
        <v>880</v>
      </c>
      <c r="D11" s="103">
        <f t="shared" si="0"/>
        <v>3120.05</v>
      </c>
      <c r="E11" s="40">
        <f t="shared" si="1"/>
        <v>2262.4505000000004</v>
      </c>
      <c r="L11" s="103">
        <v>2074.11926991502</v>
      </c>
    </row>
    <row r="12" spans="1:12" ht="18" customHeight="1">
      <c r="A12" s="102" t="s">
        <v>11</v>
      </c>
      <c r="B12" s="103">
        <v>2419.99</v>
      </c>
      <c r="C12" s="103">
        <f t="shared" si="2"/>
        <v>880</v>
      </c>
      <c r="D12" s="103">
        <f t="shared" si="0"/>
        <v>3299.99</v>
      </c>
      <c r="E12" s="40">
        <f t="shared" si="1"/>
        <v>2444.1899</v>
      </c>
      <c r="L12" s="103">
        <v>2240.7348</v>
      </c>
    </row>
    <row r="13" spans="1:12" ht="18" customHeight="1">
      <c r="A13" s="102" t="s">
        <v>12</v>
      </c>
      <c r="B13" s="103">
        <v>2616.08</v>
      </c>
      <c r="C13" s="103">
        <f t="shared" si="2"/>
        <v>880</v>
      </c>
      <c r="D13" s="103">
        <f t="shared" si="0"/>
        <v>3496.08</v>
      </c>
      <c r="E13" s="40">
        <f t="shared" si="1"/>
        <v>2642.2408</v>
      </c>
      <c r="L13" s="103">
        <v>2422.3</v>
      </c>
    </row>
    <row r="14" spans="1:12" ht="18" customHeight="1">
      <c r="A14" s="102" t="s">
        <v>13</v>
      </c>
      <c r="B14" s="103">
        <v>2830.19</v>
      </c>
      <c r="C14" s="103">
        <f t="shared" si="2"/>
        <v>880</v>
      </c>
      <c r="D14" s="103">
        <f t="shared" si="0"/>
        <v>3710.19</v>
      </c>
      <c r="E14" s="40">
        <f t="shared" si="1"/>
        <v>2858.4919</v>
      </c>
      <c r="L14" s="103">
        <v>2620.55</v>
      </c>
    </row>
    <row r="15" spans="1:12" ht="18" customHeight="1">
      <c r="A15" s="102" t="s">
        <v>14</v>
      </c>
      <c r="B15" s="103">
        <v>3064.11</v>
      </c>
      <c r="C15" s="103">
        <f t="shared" si="2"/>
        <v>880</v>
      </c>
      <c r="D15" s="103">
        <f t="shared" si="0"/>
        <v>3944.11</v>
      </c>
      <c r="E15" s="40">
        <f t="shared" si="1"/>
        <v>3094.7511</v>
      </c>
      <c r="L15" s="103">
        <v>2837.1391375208073</v>
      </c>
    </row>
    <row r="16" spans="1:12" ht="18" customHeight="1">
      <c r="A16" s="102" t="s">
        <v>15</v>
      </c>
      <c r="B16" s="103">
        <v>3319.71</v>
      </c>
      <c r="C16" s="103">
        <f t="shared" si="2"/>
        <v>880</v>
      </c>
      <c r="D16" s="103">
        <f t="shared" si="0"/>
        <v>4199.71</v>
      </c>
      <c r="E16" s="40">
        <f t="shared" si="1"/>
        <v>3352.9071</v>
      </c>
      <c r="L16" s="103">
        <v>3073.8099114200486</v>
      </c>
    </row>
    <row r="17" spans="1:12" ht="18" customHeight="1">
      <c r="A17" s="102" t="s">
        <v>16</v>
      </c>
      <c r="B17" s="103">
        <v>3599.52</v>
      </c>
      <c r="C17" s="103">
        <f t="shared" si="2"/>
        <v>880</v>
      </c>
      <c r="D17" s="103">
        <f t="shared" si="0"/>
        <v>4479.52</v>
      </c>
      <c r="E17" s="40">
        <f t="shared" si="1"/>
        <v>3635.5152</v>
      </c>
      <c r="L17" s="103">
        <v>3332.8903523354165</v>
      </c>
    </row>
    <row r="18" spans="1:12" ht="18" customHeight="1">
      <c r="A18" s="102" t="s">
        <v>17</v>
      </c>
      <c r="B18" s="103">
        <v>3906.3</v>
      </c>
      <c r="C18" s="103">
        <f t="shared" si="2"/>
        <v>880</v>
      </c>
      <c r="D18" s="103">
        <f t="shared" si="0"/>
        <v>4786.3</v>
      </c>
      <c r="E18" s="40">
        <f t="shared" si="1"/>
        <v>3945.3630000000003</v>
      </c>
      <c r="L18" s="103">
        <v>3616.9383413522714</v>
      </c>
    </row>
    <row r="19" spans="1:12" ht="18" customHeight="1">
      <c r="A19" s="102" t="s">
        <v>18</v>
      </c>
      <c r="B19" s="103">
        <v>4242.11</v>
      </c>
      <c r="C19" s="103">
        <f t="shared" si="2"/>
        <v>880</v>
      </c>
      <c r="D19" s="103">
        <f t="shared" si="0"/>
        <v>5122.11</v>
      </c>
      <c r="E19" s="40">
        <f t="shared" si="1"/>
        <v>4284.5311</v>
      </c>
      <c r="F19" s="41"/>
      <c r="L19" s="103">
        <v>3927.8793000000005</v>
      </c>
    </row>
    <row r="20" spans="1:12" ht="18" customHeight="1">
      <c r="A20" s="102" t="s">
        <v>191</v>
      </c>
      <c r="B20" s="103">
        <v>4374</v>
      </c>
      <c r="C20" s="103">
        <v>880</v>
      </c>
      <c r="D20" s="103">
        <f t="shared" si="0"/>
        <v>5254</v>
      </c>
      <c r="E20" s="40">
        <f t="shared" si="1"/>
        <v>4417.74</v>
      </c>
      <c r="F20" s="41"/>
      <c r="L20" s="103"/>
    </row>
    <row r="21" spans="1:12" ht="18" customHeight="1">
      <c r="A21" s="102" t="s">
        <v>19</v>
      </c>
      <c r="B21" s="103">
        <v>4610.43</v>
      </c>
      <c r="C21" s="103">
        <f t="shared" si="2"/>
        <v>880</v>
      </c>
      <c r="D21" s="103">
        <f t="shared" si="0"/>
        <v>5490.43</v>
      </c>
      <c r="E21" s="40">
        <f t="shared" si="1"/>
        <v>4656.5343</v>
      </c>
      <c r="F21" s="41"/>
      <c r="L21" s="103">
        <v>4268.916573866008</v>
      </c>
    </row>
    <row r="22" spans="1:12" ht="18" customHeight="1">
      <c r="A22" s="102" t="s">
        <v>132</v>
      </c>
      <c r="B22" s="103">
        <v>4774.19</v>
      </c>
      <c r="C22" s="103">
        <f t="shared" si="2"/>
        <v>880</v>
      </c>
      <c r="D22" s="103">
        <f>C22+B22</f>
        <v>5654.19</v>
      </c>
      <c r="E22" s="40">
        <f t="shared" si="1"/>
        <v>4821.9319</v>
      </c>
      <c r="F22" s="41"/>
      <c r="L22" s="103"/>
    </row>
    <row r="23" spans="1:12" ht="18" customHeight="1">
      <c r="A23" s="102" t="s">
        <v>20</v>
      </c>
      <c r="B23" s="103">
        <v>4840.91</v>
      </c>
      <c r="C23" s="103">
        <f t="shared" si="2"/>
        <v>880</v>
      </c>
      <c r="D23" s="103">
        <f t="shared" si="0"/>
        <v>5720.91</v>
      </c>
      <c r="E23" s="40">
        <f t="shared" si="1"/>
        <v>4889.3191</v>
      </c>
      <c r="F23" s="41"/>
      <c r="K23" s="104"/>
      <c r="L23" s="103"/>
    </row>
    <row r="24" spans="1:12" ht="18" customHeight="1">
      <c r="A24" s="102" t="s">
        <v>21</v>
      </c>
      <c r="B24" s="103">
        <v>7277.04</v>
      </c>
      <c r="C24" s="103">
        <f t="shared" si="2"/>
        <v>880</v>
      </c>
      <c r="D24" s="103">
        <f t="shared" si="0"/>
        <v>8157.04</v>
      </c>
      <c r="E24" s="40">
        <f t="shared" si="1"/>
        <v>7349.8104</v>
      </c>
      <c r="F24" s="41"/>
      <c r="L24" s="103">
        <v>6738.00108972</v>
      </c>
    </row>
    <row r="25" spans="1:12" ht="18" customHeight="1">
      <c r="A25" s="102" t="s">
        <v>22</v>
      </c>
      <c r="B25" s="103">
        <v>9715.46</v>
      </c>
      <c r="C25" s="103">
        <f t="shared" si="2"/>
        <v>880</v>
      </c>
      <c r="D25" s="103">
        <f t="shared" si="0"/>
        <v>10595.46</v>
      </c>
      <c r="E25" s="40">
        <f t="shared" si="1"/>
        <v>9812.614599999999</v>
      </c>
      <c r="F25" s="41"/>
      <c r="L25" s="103">
        <v>8995.797015521905</v>
      </c>
    </row>
    <row r="26" spans="1:12" ht="18" customHeight="1">
      <c r="A26" s="102" t="s">
        <v>23</v>
      </c>
      <c r="B26" s="103">
        <v>10673.89</v>
      </c>
      <c r="C26" s="103">
        <f t="shared" si="2"/>
        <v>880</v>
      </c>
      <c r="D26" s="103">
        <f t="shared" si="0"/>
        <v>11553.89</v>
      </c>
      <c r="E26" s="40">
        <f t="shared" si="1"/>
        <v>10780.6289</v>
      </c>
      <c r="F26" s="41"/>
      <c r="L26" s="103">
        <v>9883.227914857684</v>
      </c>
    </row>
    <row r="27" spans="2:6" ht="15">
      <c r="B27" s="106"/>
      <c r="C27" s="106"/>
      <c r="D27" s="106"/>
      <c r="E27" s="107"/>
      <c r="F27" s="41"/>
    </row>
    <row r="28" spans="1:5" ht="15">
      <c r="A28" s="108" t="s">
        <v>24</v>
      </c>
      <c r="B28" s="41"/>
      <c r="C28" s="41"/>
      <c r="D28" s="41"/>
      <c r="E28" s="41"/>
    </row>
    <row r="29" spans="1:5" ht="12.75" customHeight="1">
      <c r="A29" s="41"/>
      <c r="B29" s="41"/>
      <c r="C29" s="41"/>
      <c r="D29" s="41"/>
      <c r="E29" s="41"/>
    </row>
    <row r="30" spans="1:5" ht="15" customHeight="1">
      <c r="A30" s="41"/>
      <c r="B30" s="3" t="s">
        <v>25</v>
      </c>
      <c r="C30" s="125" t="s">
        <v>4</v>
      </c>
      <c r="D30" s="125" t="s">
        <v>5</v>
      </c>
      <c r="E30" s="41"/>
    </row>
    <row r="31" spans="1:5" ht="18" customHeight="1">
      <c r="A31" s="43" t="s">
        <v>2</v>
      </c>
      <c r="B31" s="44">
        <v>1</v>
      </c>
      <c r="C31" s="125"/>
      <c r="D31" s="125"/>
      <c r="E31" s="41"/>
    </row>
    <row r="32" spans="1:12" ht="15">
      <c r="A32" s="3" t="s">
        <v>14</v>
      </c>
      <c r="B32" s="103">
        <f>$K$6*L32</f>
        <v>8419.65192</v>
      </c>
      <c r="C32" s="103">
        <f>$C$7</f>
        <v>880</v>
      </c>
      <c r="D32" s="11">
        <f>B32+C32</f>
        <v>9299.65192</v>
      </c>
      <c r="E32" s="40">
        <f>B32*(1+$H$4/100)</f>
        <v>8503.848439200001</v>
      </c>
      <c r="L32" s="11">
        <v>7795.974</v>
      </c>
    </row>
    <row r="33" spans="1:5" ht="15">
      <c r="A33" s="41"/>
      <c r="B33" s="41"/>
      <c r="C33" s="41"/>
      <c r="D33" s="41"/>
      <c r="E33" s="41"/>
    </row>
    <row r="34" spans="1:5" ht="15">
      <c r="A34" s="108" t="s">
        <v>26</v>
      </c>
      <c r="B34" s="41"/>
      <c r="C34" s="41"/>
      <c r="D34" s="41"/>
      <c r="E34" s="41"/>
    </row>
    <row r="35" spans="1:5" ht="12.75" customHeight="1">
      <c r="A35" s="41"/>
      <c r="B35" s="41"/>
      <c r="C35" s="41"/>
      <c r="D35" s="41"/>
      <c r="E35" s="41"/>
    </row>
    <row r="36" spans="1:5" ht="15" customHeight="1">
      <c r="A36" s="41"/>
      <c r="B36" s="3" t="s">
        <v>25</v>
      </c>
      <c r="C36" s="125" t="s">
        <v>4</v>
      </c>
      <c r="D36" s="125" t="s">
        <v>5</v>
      </c>
      <c r="E36" s="41"/>
    </row>
    <row r="37" spans="1:5" ht="18" customHeight="1">
      <c r="A37" s="43" t="s">
        <v>2</v>
      </c>
      <c r="B37" s="44">
        <v>1</v>
      </c>
      <c r="C37" s="125"/>
      <c r="D37" s="125"/>
      <c r="E37" s="41"/>
    </row>
    <row r="38" spans="1:12" ht="15">
      <c r="A38" s="3" t="s">
        <v>14</v>
      </c>
      <c r="B38" s="103">
        <f>$K$6*L38</f>
        <v>8254.567386660723</v>
      </c>
      <c r="C38" s="103">
        <f>$C$7</f>
        <v>880</v>
      </c>
      <c r="D38" s="11">
        <f>B38+C38</f>
        <v>9134.567386660723</v>
      </c>
      <c r="E38" s="40">
        <f>B38*(1+$H$4/100)</f>
        <v>8337.11306052733</v>
      </c>
      <c r="L38" s="11">
        <v>7643.1179506117805</v>
      </c>
    </row>
    <row r="39" ht="15">
      <c r="A39" s="109"/>
    </row>
    <row r="40" spans="1:5" ht="15">
      <c r="A40" s="108" t="s">
        <v>153</v>
      </c>
      <c r="B40" s="41"/>
      <c r="C40" s="41"/>
      <c r="D40" s="41"/>
      <c r="E40" s="41"/>
    </row>
    <row r="41" spans="1:5" ht="15">
      <c r="A41" s="41"/>
      <c r="B41" s="41"/>
      <c r="C41" s="41"/>
      <c r="D41" s="41"/>
      <c r="E41" s="41"/>
    </row>
    <row r="42" spans="1:5" ht="15">
      <c r="A42" s="41"/>
      <c r="B42" s="3" t="s">
        <v>25</v>
      </c>
      <c r="C42" s="125" t="s">
        <v>4</v>
      </c>
      <c r="D42" s="125" t="s">
        <v>5</v>
      </c>
      <c r="E42" s="41"/>
    </row>
    <row r="43" spans="1:5" ht="15">
      <c r="A43" s="43" t="s">
        <v>2</v>
      </c>
      <c r="B43" s="44">
        <v>1</v>
      </c>
      <c r="C43" s="125"/>
      <c r="D43" s="125"/>
      <c r="E43" s="41"/>
    </row>
    <row r="44" spans="1:5" ht="15">
      <c r="A44" s="3" t="s">
        <v>14</v>
      </c>
      <c r="B44" s="11">
        <f>B25</f>
        <v>9715.46</v>
      </c>
      <c r="C44" s="103">
        <f>$C$7</f>
        <v>880</v>
      </c>
      <c r="D44" s="11">
        <f>B44+C44</f>
        <v>10595.46</v>
      </c>
      <c r="E44" s="40">
        <f>B44*(1+$H$4/100)</f>
        <v>9812.614599999999</v>
      </c>
    </row>
    <row r="45" spans="1:4" ht="15">
      <c r="A45" s="41"/>
      <c r="B45" s="41"/>
      <c r="C45" s="41"/>
      <c r="D45" s="41"/>
    </row>
    <row r="46" spans="1:4" ht="15">
      <c r="A46" s="41"/>
      <c r="B46" s="41"/>
      <c r="C46" s="41"/>
      <c r="D46" s="41"/>
    </row>
    <row r="47" spans="1:4" ht="15">
      <c r="A47" s="41"/>
      <c r="B47" s="41"/>
      <c r="C47" s="41"/>
      <c r="D47" s="41"/>
    </row>
    <row r="48" spans="1:5" ht="15">
      <c r="A48" s="108" t="s">
        <v>160</v>
      </c>
      <c r="B48" s="41"/>
      <c r="C48" s="41"/>
      <c r="D48" s="41"/>
      <c r="E48" s="41"/>
    </row>
    <row r="50" spans="1:4" ht="28.5">
      <c r="A50" s="62" t="s">
        <v>2</v>
      </c>
      <c r="B50" s="2" t="s">
        <v>3</v>
      </c>
      <c r="C50" s="63" t="s">
        <v>4</v>
      </c>
      <c r="D50" s="64" t="s">
        <v>5</v>
      </c>
    </row>
    <row r="51" spans="1:5" ht="15">
      <c r="A51" s="102" t="s">
        <v>154</v>
      </c>
      <c r="B51" s="103">
        <f>B15</f>
        <v>3064.11</v>
      </c>
      <c r="C51" s="103">
        <f aca="true" t="shared" si="3" ref="C51:C56">$C$7</f>
        <v>880</v>
      </c>
      <c r="D51" s="103">
        <f aca="true" t="shared" si="4" ref="D51:D56">C51+B51</f>
        <v>3944.11</v>
      </c>
      <c r="E51" s="40">
        <f aca="true" t="shared" si="5" ref="E51:E56">B51*(1+$H$4/100)</f>
        <v>3094.7511</v>
      </c>
    </row>
    <row r="52" spans="1:5" ht="15">
      <c r="A52" s="102" t="s">
        <v>155</v>
      </c>
      <c r="B52" s="103">
        <f>B16</f>
        <v>3319.71</v>
      </c>
      <c r="C52" s="103">
        <f t="shared" si="3"/>
        <v>880</v>
      </c>
      <c r="D52" s="103">
        <f t="shared" si="4"/>
        <v>4199.71</v>
      </c>
      <c r="E52" s="40">
        <f t="shared" si="5"/>
        <v>3352.9071</v>
      </c>
    </row>
    <row r="53" spans="1:5" ht="15">
      <c r="A53" s="102" t="s">
        <v>156</v>
      </c>
      <c r="B53" s="103">
        <f>B17</f>
        <v>3599.52</v>
      </c>
      <c r="C53" s="103">
        <f t="shared" si="3"/>
        <v>880</v>
      </c>
      <c r="D53" s="103">
        <f t="shared" si="4"/>
        <v>4479.52</v>
      </c>
      <c r="E53" s="40">
        <f t="shared" si="5"/>
        <v>3635.5152</v>
      </c>
    </row>
    <row r="54" spans="1:5" ht="15">
      <c r="A54" s="102" t="s">
        <v>157</v>
      </c>
      <c r="B54" s="103">
        <f>B18</f>
        <v>3906.3</v>
      </c>
      <c r="C54" s="103">
        <f t="shared" si="3"/>
        <v>880</v>
      </c>
      <c r="D54" s="103">
        <f t="shared" si="4"/>
        <v>4786.3</v>
      </c>
      <c r="E54" s="40">
        <f t="shared" si="5"/>
        <v>3945.3630000000003</v>
      </c>
    </row>
    <row r="55" spans="1:5" ht="15">
      <c r="A55" s="102" t="s">
        <v>158</v>
      </c>
      <c r="B55" s="103">
        <f>B19</f>
        <v>4242.11</v>
      </c>
      <c r="C55" s="103">
        <f t="shared" si="3"/>
        <v>880</v>
      </c>
      <c r="D55" s="103">
        <f t="shared" si="4"/>
        <v>5122.11</v>
      </c>
      <c r="E55" s="40">
        <f t="shared" si="5"/>
        <v>4284.5311</v>
      </c>
    </row>
    <row r="56" spans="1:5" ht="15">
      <c r="A56" s="102" t="s">
        <v>159</v>
      </c>
      <c r="B56" s="103">
        <f>B21</f>
        <v>4610.43</v>
      </c>
      <c r="C56" s="103">
        <f t="shared" si="3"/>
        <v>880</v>
      </c>
      <c r="D56" s="103">
        <f t="shared" si="4"/>
        <v>5490.43</v>
      </c>
      <c r="E56" s="40">
        <f t="shared" si="5"/>
        <v>4656.5343</v>
      </c>
    </row>
    <row r="58" ht="15">
      <c r="A58" s="110" t="s">
        <v>133</v>
      </c>
    </row>
    <row r="59" ht="15">
      <c r="A59" s="110" t="s">
        <v>162</v>
      </c>
    </row>
    <row r="60" spans="1:4" ht="21.75" customHeight="1">
      <c r="A60" s="123" t="s">
        <v>163</v>
      </c>
      <c r="B60" s="123"/>
      <c r="C60" s="123"/>
      <c r="D60" s="123"/>
    </row>
    <row r="61" ht="15">
      <c r="A61" s="106" t="s">
        <v>161</v>
      </c>
    </row>
    <row r="62" ht="15">
      <c r="A62" s="110" t="s">
        <v>194</v>
      </c>
    </row>
  </sheetData>
  <sheetProtection selectLockedCells="1" selectUnlockedCells="1"/>
  <mergeCells count="8">
    <mergeCell ref="A60:D60"/>
    <mergeCell ref="E4:G4"/>
    <mergeCell ref="C30:C31"/>
    <mergeCell ref="D30:D31"/>
    <mergeCell ref="C36:C37"/>
    <mergeCell ref="D36:D37"/>
    <mergeCell ref="C42:C43"/>
    <mergeCell ref="D42:D43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r:id="rId1"/>
  <headerFooter alignWithMargins="0">
    <oddHeader>&amp;R&amp;"Arial,Negrito"&amp;12SECRETARIA DE FINANÇAS E GESTÃO
&amp;"Arial,Normal"DEGEPAT
COMAC
SECAR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74"/>
  <sheetViews>
    <sheetView zoomScale="85" zoomScaleNormal="85" zoomScaleSheetLayoutView="55" zoomScalePageLayoutView="0" workbookViewId="0" topLeftCell="A1">
      <selection activeCell="K33" sqref="K33"/>
    </sheetView>
  </sheetViews>
  <sheetFormatPr defaultColWidth="11.421875" defaultRowHeight="12.75"/>
  <cols>
    <col min="1" max="1" width="20.7109375" style="105" customWidth="1"/>
    <col min="2" max="2" width="21.7109375" style="38" customWidth="1"/>
    <col min="3" max="3" width="17.28125" style="58" customWidth="1"/>
    <col min="4" max="14" width="17.28125" style="56" customWidth="1"/>
    <col min="15" max="16" width="11.421875" style="57" customWidth="1"/>
    <col min="17" max="26" width="14.421875" style="57" hidden="1" customWidth="1"/>
    <col min="27" max="28" width="12.57421875" style="57" hidden="1" customWidth="1"/>
    <col min="29" max="16384" width="11.421875" style="57" customWidth="1"/>
  </cols>
  <sheetData>
    <row r="1" spans="1:14" s="75" customFormat="1" ht="8.25">
      <c r="A1" s="111"/>
      <c r="B1" s="72"/>
      <c r="C1" s="76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5" customHeight="1">
      <c r="A2" s="145" t="s">
        <v>27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</row>
    <row r="3" spans="1:14" ht="6.7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s="75" customFormat="1" ht="8.25">
      <c r="A4" s="111"/>
      <c r="B4" s="72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ht="20.25">
      <c r="A5" s="145" t="s">
        <v>28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</row>
    <row r="6" spans="1:14" s="75" customFormat="1" ht="8.25">
      <c r="A6" s="111"/>
      <c r="B6" s="72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1:14" s="112" customFormat="1" ht="20.25">
      <c r="A7" s="130" t="s">
        <v>2</v>
      </c>
      <c r="B7" s="135" t="s">
        <v>137</v>
      </c>
      <c r="C7" s="132" t="s">
        <v>29</v>
      </c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4"/>
    </row>
    <row r="8" spans="1:14" s="112" customFormat="1" ht="20.25">
      <c r="A8" s="147"/>
      <c r="B8" s="136"/>
      <c r="C8" s="66" t="s">
        <v>14</v>
      </c>
      <c r="D8" s="66" t="s">
        <v>139</v>
      </c>
      <c r="E8" s="66" t="s">
        <v>140</v>
      </c>
      <c r="F8" s="66" t="s">
        <v>30</v>
      </c>
      <c r="G8" s="66" t="s">
        <v>31</v>
      </c>
      <c r="H8" s="66" t="s">
        <v>32</v>
      </c>
      <c r="I8" s="66" t="s">
        <v>33</v>
      </c>
      <c r="J8" s="66" t="s">
        <v>34</v>
      </c>
      <c r="K8" s="66" t="s">
        <v>35</v>
      </c>
      <c r="L8" s="66" t="s">
        <v>36</v>
      </c>
      <c r="M8" s="66" t="s">
        <v>37</v>
      </c>
      <c r="N8" s="66" t="s">
        <v>38</v>
      </c>
    </row>
    <row r="9" spans="1:28" s="112" customFormat="1" ht="20.25">
      <c r="A9" s="113" t="s">
        <v>6</v>
      </c>
      <c r="B9" s="65">
        <f>vencimentos!B7</f>
        <v>3121.68</v>
      </c>
      <c r="C9" s="67">
        <v>93.64961909159317</v>
      </c>
      <c r="D9" s="67">
        <v>190.1136887002328</v>
      </c>
      <c r="E9" s="67">
        <v>289.4705521600543</v>
      </c>
      <c r="F9" s="67">
        <v>391.82</v>
      </c>
      <c r="G9" s="67">
        <v>497.1666308463892</v>
      </c>
      <c r="H9" s="67">
        <v>605.7536540796597</v>
      </c>
      <c r="I9" s="67">
        <v>717.6071340569656</v>
      </c>
      <c r="J9" s="67">
        <v>832.8070725314394</v>
      </c>
      <c r="K9" s="67">
        <v>951.3926264332815</v>
      </c>
      <c r="L9" s="67">
        <v>1073.58</v>
      </c>
      <c r="M9" s="67">
        <v>1199.383611403231</v>
      </c>
      <c r="N9" s="67">
        <v>1329.04</v>
      </c>
      <c r="Q9" s="67">
        <v>86.71261026999366</v>
      </c>
      <c r="R9" s="67">
        <v>176.0311932409563</v>
      </c>
      <c r="S9" s="67">
        <v>268.0282890370873</v>
      </c>
      <c r="T9" s="67">
        <v>362.80261303679765</v>
      </c>
      <c r="U9" s="67">
        <v>460.33947300591586</v>
      </c>
      <c r="V9" s="67">
        <v>560.8830130367219</v>
      </c>
      <c r="W9" s="67">
        <v>664.4510500527459</v>
      </c>
      <c r="X9" s="67">
        <v>771.1176597513328</v>
      </c>
      <c r="Y9" s="67">
        <v>880.9190985493346</v>
      </c>
      <c r="Z9" s="67">
        <v>994.0602463209729</v>
      </c>
      <c r="AA9" s="67">
        <v>1110.5403809289176</v>
      </c>
      <c r="AB9" s="67">
        <v>1230.5862753983674</v>
      </c>
    </row>
    <row r="10" spans="1:28" ht="20.25">
      <c r="A10" s="113" t="s">
        <v>7</v>
      </c>
      <c r="B10" s="65">
        <f>vencimentos!B8</f>
        <v>1783.4</v>
      </c>
      <c r="C10" s="67">
        <v>53.50169717178242</v>
      </c>
      <c r="D10" s="67">
        <v>108.62</v>
      </c>
      <c r="E10" s="67">
        <v>165.37350575520006</v>
      </c>
      <c r="F10" s="67">
        <v>223.84928184480003</v>
      </c>
      <c r="G10" s="67">
        <v>284.02954315749747</v>
      </c>
      <c r="H10" s="67">
        <v>346.06492664506646</v>
      </c>
      <c r="I10" s="67">
        <v>409.96642535274316</v>
      </c>
      <c r="J10" s="67">
        <v>475.77974400000005</v>
      </c>
      <c r="K10" s="67">
        <v>543.5208</v>
      </c>
      <c r="L10" s="67">
        <v>613.33</v>
      </c>
      <c r="M10" s="67">
        <v>685.1952000000001</v>
      </c>
      <c r="N10" s="67">
        <v>759.2719680000001</v>
      </c>
      <c r="Q10" s="67">
        <v>49.53860849239113</v>
      </c>
      <c r="R10" s="67">
        <v>100.566</v>
      </c>
      <c r="S10" s="67">
        <v>153.12361644000003</v>
      </c>
      <c r="T10" s="67">
        <v>207.26785356000002</v>
      </c>
      <c r="U10" s="67">
        <v>262.9903177384236</v>
      </c>
      <c r="V10" s="67">
        <v>320.4304876343208</v>
      </c>
      <c r="W10" s="67">
        <v>379.59854199328066</v>
      </c>
      <c r="X10" s="67">
        <v>440.5368</v>
      </c>
      <c r="Y10" s="67">
        <v>503.26</v>
      </c>
      <c r="Z10" s="67">
        <v>567.9031135957542</v>
      </c>
      <c r="AA10" s="67">
        <v>634.44</v>
      </c>
      <c r="AB10" s="67">
        <v>703.0296000000001</v>
      </c>
    </row>
    <row r="11" spans="1:28" ht="20.25">
      <c r="A11" s="113" t="s">
        <v>8</v>
      </c>
      <c r="B11" s="65">
        <f>vencimentos!B9</f>
        <v>1922.7</v>
      </c>
      <c r="C11" s="67">
        <v>57.68244714543951</v>
      </c>
      <c r="D11" s="67">
        <v>117.09</v>
      </c>
      <c r="E11" s="67">
        <v>178.3072206592344</v>
      </c>
      <c r="F11" s="67">
        <v>241.29174032640003</v>
      </c>
      <c r="G11" s="67">
        <v>306.2448</v>
      </c>
      <c r="H11" s="67">
        <v>373.08</v>
      </c>
      <c r="I11" s="67">
        <v>441.97237081440005</v>
      </c>
      <c r="J11" s="67">
        <v>512.9032761072001</v>
      </c>
      <c r="K11" s="67">
        <v>585.98</v>
      </c>
      <c r="L11" s="67">
        <v>661.272645299511</v>
      </c>
      <c r="M11" s="67">
        <v>738.7816357167264</v>
      </c>
      <c r="N11" s="67">
        <v>818.6292000000001</v>
      </c>
      <c r="Q11" s="67">
        <v>53.40967328281436</v>
      </c>
      <c r="R11" s="67">
        <v>108.42454339908001</v>
      </c>
      <c r="S11" s="67">
        <v>165.09927838817998</v>
      </c>
      <c r="T11" s="67">
        <v>223.41827808000002</v>
      </c>
      <c r="U11" s="67">
        <v>283.56</v>
      </c>
      <c r="V11" s="67">
        <v>345.43827816</v>
      </c>
      <c r="W11" s="67">
        <v>409.23367668000003</v>
      </c>
      <c r="X11" s="67">
        <v>474.9104408400001</v>
      </c>
      <c r="Y11" s="67">
        <v>542.5689920669702</v>
      </c>
      <c r="Z11" s="67">
        <v>612.2894863884361</v>
      </c>
      <c r="AA11" s="67">
        <v>684.05707010808</v>
      </c>
      <c r="AB11" s="67">
        <v>757.99</v>
      </c>
    </row>
    <row r="12" spans="1:28" ht="20.25">
      <c r="A12" s="113" t="s">
        <v>9</v>
      </c>
      <c r="B12" s="65">
        <f>vencimentos!B10</f>
        <v>2074.86</v>
      </c>
      <c r="C12" s="67">
        <v>62.22027184994274</v>
      </c>
      <c r="D12" s="67">
        <v>126.34153200000003</v>
      </c>
      <c r="E12" s="67">
        <v>192.3948030096</v>
      </c>
      <c r="F12" s="67">
        <v>260.42650369713</v>
      </c>
      <c r="G12" s="67">
        <v>330.4726633981177</v>
      </c>
      <c r="H12" s="67">
        <v>402.66</v>
      </c>
      <c r="I12" s="67">
        <v>476.95474810809566</v>
      </c>
      <c r="J12" s="67">
        <v>553.510467152898</v>
      </c>
      <c r="K12" s="67">
        <v>632.378988</v>
      </c>
      <c r="L12" s="67">
        <v>713.59</v>
      </c>
      <c r="M12" s="67">
        <v>797.249952</v>
      </c>
      <c r="N12" s="67">
        <v>883.41</v>
      </c>
      <c r="Q12" s="67">
        <v>57.61136282402105</v>
      </c>
      <c r="R12" s="67">
        <v>116.98290000000001</v>
      </c>
      <c r="S12" s="67">
        <v>178.14333612</v>
      </c>
      <c r="T12" s="67">
        <v>241.13565157141664</v>
      </c>
      <c r="U12" s="67">
        <v>305.99320685010895</v>
      </c>
      <c r="V12" s="67">
        <v>372.8280298800001</v>
      </c>
      <c r="W12" s="67">
        <v>441.6247667667552</v>
      </c>
      <c r="X12" s="67">
        <v>512.5096918082388</v>
      </c>
      <c r="Y12" s="67">
        <v>585.5361</v>
      </c>
      <c r="Z12" s="67">
        <v>660.7260123782155</v>
      </c>
      <c r="AA12" s="67">
        <v>738.1944</v>
      </c>
      <c r="AB12" s="67">
        <v>817.9656334383247</v>
      </c>
    </row>
    <row r="13" spans="1:28" ht="20.25">
      <c r="A13" s="113" t="s">
        <v>10</v>
      </c>
      <c r="B13" s="65">
        <f>vencimentos!B11</f>
        <v>2240.05</v>
      </c>
      <c r="C13" s="67">
        <v>67.21</v>
      </c>
      <c r="D13" s="67">
        <v>136.4412829415976</v>
      </c>
      <c r="E13" s="67">
        <v>207.7056</v>
      </c>
      <c r="F13" s="67">
        <v>281.16</v>
      </c>
      <c r="G13" s="67">
        <v>356.77716857045124</v>
      </c>
      <c r="H13" s="67">
        <v>434.6892867888001</v>
      </c>
      <c r="I13" s="67">
        <v>514.9315181077279</v>
      </c>
      <c r="J13" s="67">
        <v>597.57</v>
      </c>
      <c r="K13" s="67">
        <v>682.7046120000001</v>
      </c>
      <c r="L13" s="67">
        <v>770.4072802205209</v>
      </c>
      <c r="M13" s="67">
        <v>860.73</v>
      </c>
      <c r="N13" s="67">
        <v>953.748</v>
      </c>
      <c r="Q13" s="67">
        <v>62.226600000000005</v>
      </c>
      <c r="R13" s="67">
        <v>126.33452124221999</v>
      </c>
      <c r="S13" s="67">
        <v>192.32</v>
      </c>
      <c r="T13" s="67">
        <v>260.325663148141</v>
      </c>
      <c r="U13" s="67">
        <v>330.3492301578252</v>
      </c>
      <c r="V13" s="67">
        <v>402.49008036000004</v>
      </c>
      <c r="W13" s="67">
        <v>476.78844269234065</v>
      </c>
      <c r="X13" s="67">
        <v>553.3142964674331</v>
      </c>
      <c r="Y13" s="67">
        <v>632.1339</v>
      </c>
      <c r="Z13" s="67">
        <v>713.34007427826</v>
      </c>
      <c r="AA13" s="67">
        <v>796.9660317600001</v>
      </c>
      <c r="AB13" s="67">
        <v>883.1</v>
      </c>
    </row>
    <row r="14" spans="1:28" ht="20.25">
      <c r="A14" s="113" t="s">
        <v>11</v>
      </c>
      <c r="B14" s="65">
        <f>vencimentos!B12</f>
        <v>2419.99</v>
      </c>
      <c r="C14" s="67">
        <v>72.61131600000002</v>
      </c>
      <c r="D14" s="67">
        <v>147.36771704296578</v>
      </c>
      <c r="E14" s="67">
        <v>224.41</v>
      </c>
      <c r="F14" s="67">
        <v>303.72</v>
      </c>
      <c r="G14" s="67">
        <v>385.44729383464045</v>
      </c>
      <c r="H14" s="67">
        <v>469.62</v>
      </c>
      <c r="I14" s="67">
        <v>556.31</v>
      </c>
      <c r="J14" s="67">
        <v>645.5808476554859</v>
      </c>
      <c r="K14" s="67">
        <v>737.5615740085176</v>
      </c>
      <c r="L14" s="67">
        <v>832.2893584032121</v>
      </c>
      <c r="M14" s="67">
        <v>929.8457667627581</v>
      </c>
      <c r="N14" s="67">
        <v>1030.3320917448002</v>
      </c>
      <c r="Q14" s="67">
        <v>67.23270000000001</v>
      </c>
      <c r="R14" s="67">
        <v>136.45158985459793</v>
      </c>
      <c r="S14" s="67">
        <v>207.792</v>
      </c>
      <c r="T14" s="67">
        <v>281.21584628970004</v>
      </c>
      <c r="U14" s="67">
        <v>356.8956424394819</v>
      </c>
      <c r="V14" s="67">
        <v>434.8266514054041</v>
      </c>
      <c r="W14" s="67">
        <v>515.0955</v>
      </c>
      <c r="X14" s="67">
        <v>597.7600441254498</v>
      </c>
      <c r="Y14" s="67">
        <v>682.92738334122</v>
      </c>
      <c r="Z14" s="67">
        <v>770.638294817789</v>
      </c>
      <c r="AA14" s="67">
        <v>860.9683025581093</v>
      </c>
      <c r="AB14" s="67">
        <v>954.0111960600001</v>
      </c>
    </row>
    <row r="15" spans="1:28" ht="20.25">
      <c r="A15" s="113" t="s">
        <v>12</v>
      </c>
      <c r="B15" s="65">
        <f>vencimentos!B13</f>
        <v>2616.08</v>
      </c>
      <c r="C15" s="67">
        <v>78.473448</v>
      </c>
      <c r="D15" s="67">
        <v>159.3</v>
      </c>
      <c r="E15" s="67">
        <v>242.57880000000003</v>
      </c>
      <c r="F15" s="67">
        <v>328.33021501304074</v>
      </c>
      <c r="G15" s="67">
        <v>416.66</v>
      </c>
      <c r="H15" s="67">
        <v>507.65</v>
      </c>
      <c r="I15" s="67">
        <v>601.3436029724977</v>
      </c>
      <c r="J15" s="67">
        <v>697.89</v>
      </c>
      <c r="K15" s="67">
        <v>797.3098920000002</v>
      </c>
      <c r="L15" s="67">
        <v>899.73</v>
      </c>
      <c r="M15" s="67">
        <v>1005.1992000000001</v>
      </c>
      <c r="N15" s="67">
        <v>1113.826685621919</v>
      </c>
      <c r="Q15" s="67">
        <v>72.6606</v>
      </c>
      <c r="R15" s="67">
        <v>147.5</v>
      </c>
      <c r="S15" s="67">
        <v>224.61</v>
      </c>
      <c r="T15" s="67">
        <v>304.00945834540806</v>
      </c>
      <c r="U15" s="67">
        <v>385.8021228</v>
      </c>
      <c r="V15" s="67">
        <v>470.05196339512713</v>
      </c>
      <c r="W15" s="67">
        <v>556.7996323819423</v>
      </c>
      <c r="X15" s="67">
        <v>646.1865</v>
      </c>
      <c r="Y15" s="67">
        <v>738.2499000000001</v>
      </c>
      <c r="Z15" s="67">
        <v>833.0779397553862</v>
      </c>
      <c r="AA15" s="67">
        <v>930.74</v>
      </c>
      <c r="AB15" s="67">
        <v>1031.3210052054806</v>
      </c>
    </row>
    <row r="16" spans="1:28" ht="20.25">
      <c r="A16" s="113" t="s">
        <v>13</v>
      </c>
      <c r="B16" s="65">
        <f>vencimentos!B14</f>
        <v>2830.19</v>
      </c>
      <c r="C16" s="67">
        <v>84.90148964813174</v>
      </c>
      <c r="D16" s="67">
        <v>172.34640000000002</v>
      </c>
      <c r="E16" s="67">
        <v>262.46160000000003</v>
      </c>
      <c r="F16" s="67">
        <v>355.20120000000003</v>
      </c>
      <c r="G16" s="67">
        <v>450.78476400000005</v>
      </c>
      <c r="H16" s="67">
        <v>549.19</v>
      </c>
      <c r="I16" s="67">
        <v>650.5596</v>
      </c>
      <c r="J16" s="67">
        <v>755.01</v>
      </c>
      <c r="K16" s="67">
        <v>862.5697820595173</v>
      </c>
      <c r="L16" s="67">
        <v>973.3284000000001</v>
      </c>
      <c r="M16" s="67">
        <v>1087.46</v>
      </c>
      <c r="N16" s="67">
        <v>1204.97</v>
      </c>
      <c r="Q16" s="67">
        <v>78.6124904149368</v>
      </c>
      <c r="R16" s="67">
        <v>159.58</v>
      </c>
      <c r="S16" s="67">
        <v>243.02</v>
      </c>
      <c r="T16" s="67">
        <v>328.89</v>
      </c>
      <c r="U16" s="67">
        <v>417.3933</v>
      </c>
      <c r="V16" s="67">
        <v>508.51464273627187</v>
      </c>
      <c r="W16" s="67">
        <v>602.37</v>
      </c>
      <c r="X16" s="67">
        <v>699.0784834690991</v>
      </c>
      <c r="Y16" s="67">
        <v>798.6757241291826</v>
      </c>
      <c r="Z16" s="67">
        <v>901.23</v>
      </c>
      <c r="AA16" s="67">
        <v>1006.9143000000001</v>
      </c>
      <c r="AB16" s="67">
        <v>1115.7054</v>
      </c>
    </row>
    <row r="17" spans="1:28" ht="20.25">
      <c r="A17" s="113" t="s">
        <v>14</v>
      </c>
      <c r="B17" s="65">
        <f>vencimentos!B15</f>
        <v>3064.11</v>
      </c>
      <c r="C17" s="67">
        <v>91.90935384480001</v>
      </c>
      <c r="D17" s="67">
        <v>186.60130309468718</v>
      </c>
      <c r="E17" s="67">
        <v>284.10361200000006</v>
      </c>
      <c r="F17" s="67">
        <v>384.58702800000003</v>
      </c>
      <c r="G17" s="67">
        <v>488.02468328352006</v>
      </c>
      <c r="H17" s="67">
        <v>594.5928120000001</v>
      </c>
      <c r="I17" s="67">
        <v>704.3299065940431</v>
      </c>
      <c r="J17" s="67">
        <v>817.3810479528001</v>
      </c>
      <c r="K17" s="67">
        <v>933.8545679591955</v>
      </c>
      <c r="L17" s="67">
        <v>1053.778127141171</v>
      </c>
      <c r="M17" s="67">
        <v>1177.3188</v>
      </c>
      <c r="N17" s="67">
        <v>1304.5428441072002</v>
      </c>
      <c r="Q17" s="67">
        <v>85.10125356</v>
      </c>
      <c r="R17" s="67">
        <v>172.77898434693256</v>
      </c>
      <c r="S17" s="67">
        <v>263.05890000000005</v>
      </c>
      <c r="T17" s="67">
        <v>356.0991</v>
      </c>
      <c r="U17" s="67">
        <v>451.87470674400004</v>
      </c>
      <c r="V17" s="67">
        <v>550.5489</v>
      </c>
      <c r="W17" s="67">
        <v>652.1573209204103</v>
      </c>
      <c r="X17" s="67">
        <v>756.83430366</v>
      </c>
      <c r="Y17" s="67">
        <v>864.6801555177735</v>
      </c>
      <c r="Z17" s="67">
        <v>975.7204880936767</v>
      </c>
      <c r="AA17" s="67">
        <v>1090.11</v>
      </c>
      <c r="AB17" s="67">
        <v>1207.91004084</v>
      </c>
    </row>
    <row r="18" spans="1:28" ht="20.25">
      <c r="A18" s="113" t="s">
        <v>15</v>
      </c>
      <c r="B18" s="65">
        <f>vencimentos!B16</f>
        <v>3319.71</v>
      </c>
      <c r="C18" s="67">
        <v>99.62</v>
      </c>
      <c r="D18" s="67">
        <v>202.1652</v>
      </c>
      <c r="E18" s="67">
        <v>307.82817421695734</v>
      </c>
      <c r="F18" s="67">
        <v>416.6530986312001</v>
      </c>
      <c r="G18" s="67">
        <v>528.76</v>
      </c>
      <c r="H18" s="67">
        <v>644.19</v>
      </c>
      <c r="I18" s="67">
        <v>763.1201160000002</v>
      </c>
      <c r="J18" s="67">
        <v>885.5812425610169</v>
      </c>
      <c r="K18" s="67">
        <v>1011.75</v>
      </c>
      <c r="L18" s="67">
        <v>1141.7112000000002</v>
      </c>
      <c r="M18" s="67">
        <v>1275.5602072651818</v>
      </c>
      <c r="N18" s="67">
        <v>1413.3971880000001</v>
      </c>
      <c r="Q18" s="67">
        <v>92.23578300000001</v>
      </c>
      <c r="R18" s="67">
        <v>187.19</v>
      </c>
      <c r="S18" s="67">
        <v>285.02608723792343</v>
      </c>
      <c r="T18" s="67">
        <v>385.7899061400001</v>
      </c>
      <c r="U18" s="67">
        <v>489.58637575391776</v>
      </c>
      <c r="V18" s="67">
        <v>596.4652200008725</v>
      </c>
      <c r="W18" s="67">
        <v>706.5927000000001</v>
      </c>
      <c r="X18" s="67">
        <v>819.9826320009415</v>
      </c>
      <c r="Y18" s="67">
        <v>936.8114553137024</v>
      </c>
      <c r="Z18" s="67">
        <v>1057.14</v>
      </c>
      <c r="AA18" s="67">
        <v>1181.0742659862794</v>
      </c>
      <c r="AB18" s="67">
        <v>1308.7011</v>
      </c>
    </row>
    <row r="19" spans="1:28" ht="20.25">
      <c r="A19" s="113" t="s">
        <v>16</v>
      </c>
      <c r="B19" s="65">
        <f>vencimentos!B17</f>
        <v>3599.52</v>
      </c>
      <c r="C19" s="67">
        <v>107.97</v>
      </c>
      <c r="D19" s="67">
        <v>219.19039181662978</v>
      </c>
      <c r="E19" s="67">
        <v>333.77400000000006</v>
      </c>
      <c r="F19" s="67">
        <v>451.74380400000007</v>
      </c>
      <c r="G19" s="67">
        <v>573.3281147148598</v>
      </c>
      <c r="H19" s="67">
        <v>698.5116</v>
      </c>
      <c r="I19" s="67">
        <v>827.4314200532556</v>
      </c>
      <c r="J19" s="67">
        <v>960.2571071529219</v>
      </c>
      <c r="K19" s="67">
        <v>1097.04</v>
      </c>
      <c r="L19" s="67">
        <v>1237.9483356160533</v>
      </c>
      <c r="M19" s="67">
        <v>1383.0694574774457</v>
      </c>
      <c r="N19" s="67">
        <v>1532.5416</v>
      </c>
      <c r="Q19" s="67">
        <v>99.96660000000001</v>
      </c>
      <c r="R19" s="67">
        <v>202.95406649687942</v>
      </c>
      <c r="S19" s="67">
        <v>309.05</v>
      </c>
      <c r="T19" s="67">
        <v>418.28130000000004</v>
      </c>
      <c r="U19" s="67">
        <v>530.859365476722</v>
      </c>
      <c r="V19" s="67">
        <v>646.77</v>
      </c>
      <c r="W19" s="67">
        <v>766.1402037530144</v>
      </c>
      <c r="X19" s="67">
        <v>889.1269510675202</v>
      </c>
      <c r="Y19" s="67">
        <v>1015.7831157105517</v>
      </c>
      <c r="Z19" s="67">
        <v>1146.248458903753</v>
      </c>
      <c r="AA19" s="67">
        <v>1280.6198680346718</v>
      </c>
      <c r="AB19" s="67">
        <v>1419.02</v>
      </c>
    </row>
    <row r="20" spans="1:28" ht="20.25">
      <c r="A20" s="113" t="s">
        <v>17</v>
      </c>
      <c r="B20" s="65">
        <f>vencimentos!B18</f>
        <v>3906.3</v>
      </c>
      <c r="C20" s="67">
        <v>117.19490228646558</v>
      </c>
      <c r="D20" s="67">
        <v>237.90103942625163</v>
      </c>
      <c r="E20" s="67">
        <v>362.2410723240001</v>
      </c>
      <c r="F20" s="67">
        <v>490.27848356555785</v>
      </c>
      <c r="G20" s="67">
        <v>622.1766369524114</v>
      </c>
      <c r="H20" s="67">
        <v>758.060856324</v>
      </c>
      <c r="I20" s="67">
        <v>897.98</v>
      </c>
      <c r="J20" s="67">
        <v>1042.0879393296004</v>
      </c>
      <c r="K20" s="67">
        <v>1190.531786982441</v>
      </c>
      <c r="L20" s="67">
        <v>1343.43</v>
      </c>
      <c r="M20" s="67">
        <v>1500.933874884248</v>
      </c>
      <c r="N20" s="67">
        <v>1663.1460000000002</v>
      </c>
      <c r="Q20" s="67">
        <v>108.51379841339404</v>
      </c>
      <c r="R20" s="67">
        <v>220.27874020949224</v>
      </c>
      <c r="S20" s="67">
        <v>335.40840030000004</v>
      </c>
      <c r="T20" s="67">
        <v>453.96155885699795</v>
      </c>
      <c r="U20" s="67">
        <v>576.0894786596401</v>
      </c>
      <c r="V20" s="67">
        <v>701.9082003</v>
      </c>
      <c r="W20" s="67">
        <v>831.4566</v>
      </c>
      <c r="X20" s="67">
        <v>964.8962401200002</v>
      </c>
      <c r="Y20" s="67">
        <v>1102.3442472059637</v>
      </c>
      <c r="Z20" s="67">
        <v>1243.9215000000002</v>
      </c>
      <c r="AA20" s="67">
        <v>1389.753587855785</v>
      </c>
      <c r="AB20" s="67">
        <v>1539.95</v>
      </c>
    </row>
    <row r="21" spans="1:28" ht="20.25">
      <c r="A21" s="113" t="s">
        <v>18</v>
      </c>
      <c r="B21" s="65">
        <f>vencimentos!B19</f>
        <v>4242.11</v>
      </c>
      <c r="C21" s="67">
        <v>127.28226343286946</v>
      </c>
      <c r="D21" s="67">
        <v>258.3653760000001</v>
      </c>
      <c r="E21" s="67">
        <v>393.34680000000003</v>
      </c>
      <c r="F21" s="67">
        <v>532.423044</v>
      </c>
      <c r="G21" s="67">
        <v>675.6674322943297</v>
      </c>
      <c r="H21" s="67">
        <v>823.191984</v>
      </c>
      <c r="I21" s="67">
        <v>975.1308931462537</v>
      </c>
      <c r="J21" s="67">
        <v>1131.68</v>
      </c>
      <c r="K21" s="67">
        <v>1292.8698360000003</v>
      </c>
      <c r="L21" s="67">
        <v>1458.9396</v>
      </c>
      <c r="M21" s="67">
        <v>1629.9476079328801</v>
      </c>
      <c r="N21" s="67">
        <v>1806.12</v>
      </c>
      <c r="Q21" s="67">
        <v>117.85394762302727</v>
      </c>
      <c r="R21" s="67">
        <v>239.22720000000004</v>
      </c>
      <c r="S21" s="67">
        <v>364.21</v>
      </c>
      <c r="T21" s="67">
        <v>492.9843</v>
      </c>
      <c r="U21" s="67">
        <v>625.6179928651201</v>
      </c>
      <c r="V21" s="67">
        <v>762.2148</v>
      </c>
      <c r="W21" s="67">
        <v>902.8989751354201</v>
      </c>
      <c r="X21" s="67">
        <v>1047.8462674518205</v>
      </c>
      <c r="Y21" s="67">
        <v>1197.1017000000002</v>
      </c>
      <c r="Z21" s="67">
        <v>1350.87</v>
      </c>
      <c r="AA21" s="67">
        <v>1509.210748086</v>
      </c>
      <c r="AB21" s="67">
        <v>1672.3263707400004</v>
      </c>
    </row>
    <row r="22" spans="1:28" ht="20.25">
      <c r="A22" s="113" t="s">
        <v>191</v>
      </c>
      <c r="B22" s="65">
        <f>'[1]vencimentos'!B20</f>
        <v>4374</v>
      </c>
      <c r="C22" s="67">
        <v>131.21512557440283</v>
      </c>
      <c r="D22" s="67">
        <v>266.1565139412784</v>
      </c>
      <c r="E22" s="67">
        <v>404.93108559534875</v>
      </c>
      <c r="F22" s="67">
        <v>550.0631227496183</v>
      </c>
      <c r="G22" s="67">
        <v>696.8409419171825</v>
      </c>
      <c r="H22" s="67">
        <v>847.7986222810064</v>
      </c>
      <c r="I22" s="67">
        <v>1005.5035513877748</v>
      </c>
      <c r="J22" s="67">
        <v>1167.6301194548187</v>
      </c>
      <c r="K22" s="67">
        <v>1331.914745280982</v>
      </c>
      <c r="L22" s="67">
        <v>1503.3429897142958</v>
      </c>
      <c r="M22" s="67">
        <v>1679.6066415157832</v>
      </c>
      <c r="N22" s="67">
        <v>1863.2976105709345</v>
      </c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1:28" ht="20.25">
      <c r="A23" s="113" t="s">
        <v>19</v>
      </c>
      <c r="B23" s="65">
        <f>vencimentos!B21</f>
        <v>4610.43</v>
      </c>
      <c r="C23" s="67">
        <v>138.28158000000002</v>
      </c>
      <c r="D23" s="67">
        <v>280.78293600000006</v>
      </c>
      <c r="E23" s="67">
        <v>427.5257986554163</v>
      </c>
      <c r="F23" s="67">
        <v>578.67</v>
      </c>
      <c r="G23" s="67">
        <v>734.3249400000001</v>
      </c>
      <c r="H23" s="67">
        <v>894.6404640000001</v>
      </c>
      <c r="I23" s="67">
        <v>1059.8126792651774</v>
      </c>
      <c r="J23" s="67">
        <v>1229.93625708135</v>
      </c>
      <c r="K23" s="67">
        <v>1405.101492</v>
      </c>
      <c r="L23" s="67">
        <v>1585.5903423223572</v>
      </c>
      <c r="M23" s="67">
        <v>1771.47</v>
      </c>
      <c r="N23" s="67">
        <v>1962.8911440000004</v>
      </c>
      <c r="Q23" s="67">
        <v>128.0385</v>
      </c>
      <c r="R23" s="67">
        <v>259.98420000000004</v>
      </c>
      <c r="S23" s="67">
        <v>395.85722097723726</v>
      </c>
      <c r="T23" s="67">
        <v>535.813606799133</v>
      </c>
      <c r="U23" s="67">
        <v>679.9305</v>
      </c>
      <c r="V23" s="67">
        <v>828.3708</v>
      </c>
      <c r="W23" s="67">
        <v>981.3080363566456</v>
      </c>
      <c r="X23" s="67">
        <v>1138.8298676679167</v>
      </c>
      <c r="Y23" s="67">
        <v>1301.0199</v>
      </c>
      <c r="Z23" s="67">
        <v>1468.1392058540343</v>
      </c>
      <c r="AA23" s="67">
        <v>1640.25</v>
      </c>
      <c r="AB23" s="67">
        <v>1817.4918000000002</v>
      </c>
    </row>
    <row r="24" spans="1:28" ht="20.25">
      <c r="A24" s="113" t="s">
        <v>132</v>
      </c>
      <c r="B24" s="65">
        <f>vencimentos!B22</f>
        <v>4774.19</v>
      </c>
      <c r="C24" s="67">
        <v>143.22037959900737</v>
      </c>
      <c r="D24" s="67">
        <v>290.5079486267288</v>
      </c>
      <c r="E24" s="67">
        <v>441.97941004537216</v>
      </c>
      <c r="F24" s="67">
        <v>600.39</v>
      </c>
      <c r="G24" s="67">
        <v>760.5969493579316</v>
      </c>
      <c r="H24" s="67">
        <v>925.3661875875074</v>
      </c>
      <c r="I24" s="67">
        <v>1097.5</v>
      </c>
      <c r="J24" s="67">
        <v>1274.46</v>
      </c>
      <c r="K24" s="67">
        <v>1453.7755047492026</v>
      </c>
      <c r="L24" s="67">
        <v>1640.8882185788966</v>
      </c>
      <c r="M24" s="67">
        <v>1833.278745280804</v>
      </c>
      <c r="N24" s="67">
        <v>2033.7761361252055</v>
      </c>
      <c r="Q24" s="67">
        <v>132.61146259167347</v>
      </c>
      <c r="R24" s="67">
        <v>268.9888413210452</v>
      </c>
      <c r="S24" s="67">
        <v>409.24019448645566</v>
      </c>
      <c r="T24" s="67">
        <v>555.9215060872948</v>
      </c>
      <c r="U24" s="67">
        <v>704.2564345906774</v>
      </c>
      <c r="V24" s="67">
        <v>856.8205440625068</v>
      </c>
      <c r="W24" s="67">
        <v>1016.1950274649589</v>
      </c>
      <c r="X24" s="67">
        <v>1180.0642337363872</v>
      </c>
      <c r="Y24" s="67">
        <v>1346.0884303233356</v>
      </c>
      <c r="Z24" s="67">
        <v>1519.340943128608</v>
      </c>
      <c r="AA24" s="67">
        <v>1697.480319704448</v>
      </c>
      <c r="AB24" s="67">
        <v>1883.1260519677828</v>
      </c>
    </row>
    <row r="25" spans="1:28" ht="20.25">
      <c r="A25" s="113" t="s">
        <v>20</v>
      </c>
      <c r="B25" s="65">
        <f>vencimentos!B23</f>
        <v>4840.91</v>
      </c>
      <c r="C25" s="67">
        <v>145.21039054410355</v>
      </c>
      <c r="D25" s="67">
        <v>294.8197691160001</v>
      </c>
      <c r="E25" s="67">
        <v>448.8804</v>
      </c>
      <c r="F25" s="67">
        <v>607.5878040000001</v>
      </c>
      <c r="G25" s="67">
        <v>771.06</v>
      </c>
      <c r="H25" s="67">
        <v>939.41</v>
      </c>
      <c r="I25" s="67">
        <v>1112.7996</v>
      </c>
      <c r="J25" s="67">
        <v>1291.4284638597553</v>
      </c>
      <c r="K25" s="67">
        <v>1475.3779901199073</v>
      </c>
      <c r="L25" s="67">
        <v>1664.8707874752001</v>
      </c>
      <c r="M25" s="67">
        <v>1860.0238289840217</v>
      </c>
      <c r="N25" s="67">
        <v>2061.0731972664003</v>
      </c>
      <c r="Q25" s="67">
        <v>134.4540653186144</v>
      </c>
      <c r="R25" s="67">
        <v>272.98126770000005</v>
      </c>
      <c r="S25" s="67">
        <v>415.63</v>
      </c>
      <c r="T25" s="67">
        <v>562.5813</v>
      </c>
      <c r="U25" s="67">
        <v>713.93665043604</v>
      </c>
      <c r="V25" s="67">
        <v>869.8182</v>
      </c>
      <c r="W25" s="67">
        <v>1030.37</v>
      </c>
      <c r="X25" s="67">
        <v>1195.76709616644</v>
      </c>
      <c r="Y25" s="67">
        <v>1366.0907315925067</v>
      </c>
      <c r="Z25" s="67">
        <v>1541.54702544</v>
      </c>
      <c r="AA25" s="67">
        <v>1722.2442860963163</v>
      </c>
      <c r="AB25" s="67">
        <v>1908.4011085800003</v>
      </c>
    </row>
    <row r="26" spans="1:28" ht="20.25">
      <c r="A26" s="113" t="s">
        <v>21</v>
      </c>
      <c r="B26" s="65">
        <f>vencimentos!B24</f>
        <v>7277.04</v>
      </c>
      <c r="C26" s="67">
        <v>218.32144168485408</v>
      </c>
      <c r="D26" s="67">
        <v>436.6038802780009</v>
      </c>
      <c r="E26" s="67">
        <v>654.90444</v>
      </c>
      <c r="F26" s="67">
        <v>946</v>
      </c>
      <c r="G26" s="67">
        <v>1164.3264</v>
      </c>
      <c r="H26" s="67">
        <v>1382.6376</v>
      </c>
      <c r="I26" s="67">
        <v>1673.7192000000002</v>
      </c>
      <c r="J26" s="67">
        <v>1964.7900000000002</v>
      </c>
      <c r="K26" s="67">
        <v>2183.1176306664006</v>
      </c>
      <c r="L26" s="67">
        <v>2474.1936</v>
      </c>
      <c r="M26" s="67">
        <v>2765.2759843553454</v>
      </c>
      <c r="N26" s="67">
        <v>3129.1077600000003</v>
      </c>
      <c r="Q26" s="67">
        <v>202.14948304153154</v>
      </c>
      <c r="R26" s="67">
        <v>404.26285210926005</v>
      </c>
      <c r="S26" s="67">
        <v>606.393</v>
      </c>
      <c r="T26" s="67">
        <v>875.9345220000001</v>
      </c>
      <c r="U26" s="67">
        <v>1078.08</v>
      </c>
      <c r="V26" s="67">
        <v>1280.22</v>
      </c>
      <c r="W26" s="67">
        <v>1549.74</v>
      </c>
      <c r="X26" s="67">
        <v>1819.25</v>
      </c>
      <c r="Y26" s="67">
        <v>2021.4052135800002</v>
      </c>
      <c r="Z26" s="67">
        <v>2290.92</v>
      </c>
      <c r="AA26" s="67">
        <v>2560.4407262549494</v>
      </c>
      <c r="AB26" s="67">
        <v>2897.322</v>
      </c>
    </row>
    <row r="27" spans="1:28" ht="20.25">
      <c r="A27" s="113" t="s">
        <v>22</v>
      </c>
      <c r="B27" s="65">
        <f>vencimentos!B25</f>
        <v>9715.46</v>
      </c>
      <c r="C27" s="67">
        <v>291.4488</v>
      </c>
      <c r="D27" s="67">
        <v>591.6714131232002</v>
      </c>
      <c r="E27" s="67">
        <v>900.884667811067</v>
      </c>
      <c r="F27" s="67">
        <v>1219.37</v>
      </c>
      <c r="G27" s="67">
        <v>1547.4230280000002</v>
      </c>
      <c r="H27" s="67">
        <v>1885.324822640135</v>
      </c>
      <c r="I27" s="67">
        <v>2233.35</v>
      </c>
      <c r="J27" s="67">
        <v>2591.77</v>
      </c>
      <c r="K27" s="67">
        <v>2961.0000360000004</v>
      </c>
      <c r="L27" s="67">
        <v>3341.3040000000005</v>
      </c>
      <c r="M27" s="67">
        <v>3733.0272360000004</v>
      </c>
      <c r="N27" s="67">
        <v>4136.464800000001</v>
      </c>
      <c r="Q27" s="67">
        <v>269.86</v>
      </c>
      <c r="R27" s="67">
        <v>547.8439010400001</v>
      </c>
      <c r="S27" s="67">
        <v>834.1524701954323</v>
      </c>
      <c r="T27" s="67">
        <v>1129.0521113730001</v>
      </c>
      <c r="U27" s="67">
        <v>1432.7991</v>
      </c>
      <c r="V27" s="67">
        <v>1745.6711320741988</v>
      </c>
      <c r="W27" s="67">
        <v>2067.91</v>
      </c>
      <c r="X27" s="67">
        <v>2399.79182376</v>
      </c>
      <c r="Y27" s="67">
        <v>2741.6667</v>
      </c>
      <c r="Z27" s="67">
        <v>3093.8</v>
      </c>
      <c r="AA27" s="67">
        <v>3456.5067</v>
      </c>
      <c r="AB27" s="67">
        <v>3830.06</v>
      </c>
    </row>
    <row r="28" spans="1:28" ht="20.25">
      <c r="A28" s="113" t="s">
        <v>23</v>
      </c>
      <c r="B28" s="65">
        <f>vencimentos!B26</f>
        <v>10673.89</v>
      </c>
      <c r="C28" s="67">
        <v>320.19948000000005</v>
      </c>
      <c r="D28" s="67">
        <v>650.0732760000001</v>
      </c>
      <c r="E28" s="67">
        <v>989.78</v>
      </c>
      <c r="F28" s="67">
        <v>1339.64</v>
      </c>
      <c r="G28" s="67">
        <v>1700.0928000000001</v>
      </c>
      <c r="H28" s="67">
        <v>2071.286366842056</v>
      </c>
      <c r="I28" s="67">
        <v>2453.6319120000003</v>
      </c>
      <c r="J28" s="67">
        <v>2847.48</v>
      </c>
      <c r="K28" s="67">
        <v>3253.109479398757</v>
      </c>
      <c r="L28" s="67">
        <v>3670.898646780001</v>
      </c>
      <c r="M28" s="67">
        <v>4101.285967930025</v>
      </c>
      <c r="N28" s="67">
        <v>4544.541918740482</v>
      </c>
      <c r="Q28" s="67">
        <v>296.48100000000005</v>
      </c>
      <c r="R28" s="67">
        <v>601.9197</v>
      </c>
      <c r="S28" s="67">
        <v>916.4571832200002</v>
      </c>
      <c r="T28" s="67">
        <v>1240.4139</v>
      </c>
      <c r="U28" s="67">
        <v>1574.16</v>
      </c>
      <c r="V28" s="67">
        <v>1917.8577470759776</v>
      </c>
      <c r="W28" s="67">
        <v>2271.8814</v>
      </c>
      <c r="X28" s="67">
        <v>2636.56198275384</v>
      </c>
      <c r="Y28" s="67">
        <v>3012.1384068507004</v>
      </c>
      <c r="Z28" s="67">
        <v>3398.9802285000005</v>
      </c>
      <c r="AA28" s="67">
        <v>3797.487007342616</v>
      </c>
      <c r="AB28" s="67">
        <v>4207.909184018965</v>
      </c>
    </row>
    <row r="29" spans="1:14" s="75" customFormat="1" ht="8.25">
      <c r="A29" s="111"/>
      <c r="B29" s="72"/>
      <c r="C29" s="74"/>
      <c r="D29" s="74"/>
      <c r="E29" s="73"/>
      <c r="F29" s="111"/>
      <c r="G29" s="111"/>
      <c r="H29" s="111"/>
      <c r="I29" s="111"/>
      <c r="J29" s="111"/>
      <c r="K29" s="111"/>
      <c r="L29" s="111"/>
      <c r="M29" s="111"/>
      <c r="N29" s="111"/>
    </row>
    <row r="30" spans="1:14" ht="20.25">
      <c r="A30" s="114" t="s">
        <v>39</v>
      </c>
      <c r="B30" s="115"/>
      <c r="C30" s="115"/>
      <c r="D30" s="115"/>
      <c r="E30" s="115"/>
      <c r="F30" s="115"/>
      <c r="G30" s="115"/>
      <c r="H30" s="115"/>
      <c r="I30" s="116"/>
      <c r="J30" s="116"/>
      <c r="K30" s="116"/>
      <c r="L30" s="100"/>
      <c r="M30" s="100"/>
      <c r="N30" s="100"/>
    </row>
    <row r="31" spans="1:14" s="75" customFormat="1" ht="8.25">
      <c r="A31" s="111"/>
      <c r="B31" s="72"/>
      <c r="C31" s="74"/>
      <c r="D31" s="74"/>
      <c r="E31" s="73"/>
      <c r="F31" s="111"/>
      <c r="G31" s="111"/>
      <c r="H31" s="111"/>
      <c r="I31" s="111"/>
      <c r="J31" s="111"/>
      <c r="K31" s="111"/>
      <c r="L31" s="111"/>
      <c r="M31" s="111"/>
      <c r="N31" s="111"/>
    </row>
    <row r="32" spans="1:14" ht="23.25">
      <c r="A32" s="117"/>
      <c r="C32" s="137" t="s">
        <v>25</v>
      </c>
      <c r="D32" s="138"/>
      <c r="E32" s="138"/>
      <c r="F32" s="138"/>
      <c r="G32" s="138"/>
      <c r="H32" s="138"/>
      <c r="I32" s="138"/>
      <c r="J32" s="138"/>
      <c r="K32" s="138"/>
      <c r="L32" s="139"/>
      <c r="M32" s="53"/>
      <c r="N32" s="53"/>
    </row>
    <row r="33" spans="1:13" ht="20.25">
      <c r="A33" s="140" t="s">
        <v>2</v>
      </c>
      <c r="B33" s="141"/>
      <c r="C33" s="69">
        <v>1</v>
      </c>
      <c r="D33" s="70">
        <v>2</v>
      </c>
      <c r="E33" s="70">
        <v>3</v>
      </c>
      <c r="F33" s="70">
        <v>4</v>
      </c>
      <c r="G33" s="70">
        <v>5</v>
      </c>
      <c r="H33" s="70">
        <v>6</v>
      </c>
      <c r="I33" s="70">
        <v>7</v>
      </c>
      <c r="J33" s="70">
        <v>8</v>
      </c>
      <c r="K33" s="70">
        <v>9</v>
      </c>
      <c r="L33" s="70">
        <v>10</v>
      </c>
      <c r="M33" s="54"/>
    </row>
    <row r="34" spans="1:26" ht="20.25">
      <c r="A34" s="126" t="s">
        <v>147</v>
      </c>
      <c r="B34" s="127"/>
      <c r="C34" s="71">
        <f>vencimentos!B32</f>
        <v>8419.65192</v>
      </c>
      <c r="D34" s="71">
        <v>8672.253456182229</v>
      </c>
      <c r="E34" s="71">
        <v>8932.402929482025</v>
      </c>
      <c r="F34" s="71">
        <v>9200.39</v>
      </c>
      <c r="G34" s="71">
        <v>9476.406108000001</v>
      </c>
      <c r="H34" s="71">
        <v>9760.691575562401</v>
      </c>
      <c r="I34" s="71">
        <v>10053.53</v>
      </c>
      <c r="J34" s="71">
        <v>10355.126508000001</v>
      </c>
      <c r="K34" s="71">
        <v>10665.799481642402</v>
      </c>
      <c r="L34" s="71">
        <v>10985.743260000003</v>
      </c>
      <c r="M34" s="118"/>
      <c r="Q34" s="71">
        <v>7795.974</v>
      </c>
      <c r="R34" s="67">
        <v>8029.86431127984</v>
      </c>
      <c r="S34" s="67">
        <v>8270.743453224097</v>
      </c>
      <c r="T34" s="67">
        <v>8518.88470122</v>
      </c>
      <c r="U34" s="67">
        <v>8774.4501</v>
      </c>
      <c r="V34" s="67">
        <v>9037.677384780001</v>
      </c>
      <c r="W34" s="67">
        <v>9308.815200000001</v>
      </c>
      <c r="X34" s="67">
        <v>9588.080100000001</v>
      </c>
      <c r="Y34" s="67">
        <v>9875.740260780001</v>
      </c>
      <c r="Z34" s="67">
        <v>10171.984500000002</v>
      </c>
    </row>
    <row r="35" spans="1:26" ht="20.25">
      <c r="A35" s="126" t="s">
        <v>148</v>
      </c>
      <c r="B35" s="127"/>
      <c r="C35" s="71">
        <v>9682.601636164307</v>
      </c>
      <c r="D35" s="71">
        <v>9973.1</v>
      </c>
      <c r="E35" s="71">
        <v>10272.266344527085</v>
      </c>
      <c r="F35" s="71">
        <v>10580.46</v>
      </c>
      <c r="G35" s="71">
        <v>10897.859232</v>
      </c>
      <c r="H35" s="71">
        <v>11224.771992000002</v>
      </c>
      <c r="I35" s="71">
        <v>11561.52</v>
      </c>
      <c r="J35" s="71">
        <v>11908.37</v>
      </c>
      <c r="K35" s="71">
        <v>12265.65</v>
      </c>
      <c r="L35" s="71">
        <v>12633.601539612713</v>
      </c>
      <c r="M35" s="118"/>
      <c r="Q35" s="71">
        <v>8965.371885337321</v>
      </c>
      <c r="R35" s="67">
        <v>9234.3453</v>
      </c>
      <c r="S35" s="67">
        <v>9511.357726413966</v>
      </c>
      <c r="T35" s="67">
        <v>9796.715700000002</v>
      </c>
      <c r="U35" s="67">
        <v>10090.6104</v>
      </c>
      <c r="V35" s="67">
        <v>10393.307400000002</v>
      </c>
      <c r="W35" s="67">
        <v>10705.105941180278</v>
      </c>
      <c r="X35" s="67">
        <v>11026.2738</v>
      </c>
      <c r="Y35" s="67">
        <v>11357.076000000001</v>
      </c>
      <c r="Z35" s="67">
        <v>11697.779203345104</v>
      </c>
    </row>
    <row r="36" spans="1:26" ht="20.25">
      <c r="A36" s="126" t="s">
        <v>149</v>
      </c>
      <c r="B36" s="127"/>
      <c r="C36" s="71">
        <v>10945.5192</v>
      </c>
      <c r="D36" s="71">
        <v>11273.9148</v>
      </c>
      <c r="E36" s="71">
        <v>11612.1386152224</v>
      </c>
      <c r="F36" s="71">
        <v>11960.51</v>
      </c>
      <c r="G36" s="71">
        <v>12319.323435309601</v>
      </c>
      <c r="H36" s="71">
        <v>12688.902227983386</v>
      </c>
      <c r="I36" s="71">
        <v>13069.54</v>
      </c>
      <c r="J36" s="71">
        <v>13461.660864000003</v>
      </c>
      <c r="K36" s="71">
        <v>13865.472</v>
      </c>
      <c r="L36" s="71">
        <v>14281.46</v>
      </c>
      <c r="M36" s="118"/>
      <c r="Q36" s="71">
        <v>10134.74</v>
      </c>
      <c r="R36" s="67">
        <v>10438.81</v>
      </c>
      <c r="S36" s="67">
        <v>10751.98019928</v>
      </c>
      <c r="T36" s="67">
        <v>11074.551548118248</v>
      </c>
      <c r="U36" s="67">
        <v>11406.78095862</v>
      </c>
      <c r="V36" s="67">
        <v>11748.98354442906</v>
      </c>
      <c r="W36" s="67">
        <v>12101.433122579641</v>
      </c>
      <c r="X36" s="67">
        <v>12464.500800000002</v>
      </c>
      <c r="Y36" s="67">
        <v>12838.4</v>
      </c>
      <c r="Z36" s="67">
        <v>13223.569333860001</v>
      </c>
    </row>
    <row r="37" spans="1:26" ht="20.25">
      <c r="A37" s="126" t="s">
        <v>150</v>
      </c>
      <c r="B37" s="127"/>
      <c r="C37" s="71">
        <v>12208.4928</v>
      </c>
      <c r="D37" s="71">
        <v>12574.740672000002</v>
      </c>
      <c r="E37" s="71">
        <v>12952.008000000002</v>
      </c>
      <c r="F37" s="71">
        <v>13340.549994232964</v>
      </c>
      <c r="G37" s="71">
        <v>13740.759923161604</v>
      </c>
      <c r="H37" s="71">
        <v>14152.99</v>
      </c>
      <c r="I37" s="71">
        <v>14577.5484</v>
      </c>
      <c r="J37" s="71">
        <v>15014.937600000001</v>
      </c>
      <c r="K37" s="71">
        <v>15465.378836228077</v>
      </c>
      <c r="L37" s="71">
        <v>15929.318736000003</v>
      </c>
      <c r="M37" s="118"/>
      <c r="Q37" s="71">
        <v>11304.16</v>
      </c>
      <c r="R37" s="67">
        <v>11643.278400000001</v>
      </c>
      <c r="S37" s="67">
        <v>11992.6</v>
      </c>
      <c r="T37" s="67">
        <v>12352.361105771262</v>
      </c>
      <c r="U37" s="67">
        <v>12722.925854779261</v>
      </c>
      <c r="V37" s="67">
        <v>13104.615069991372</v>
      </c>
      <c r="W37" s="67">
        <v>13497.73</v>
      </c>
      <c r="X37" s="67">
        <v>13902.72</v>
      </c>
      <c r="Y37" s="67">
        <v>14319.7952187297</v>
      </c>
      <c r="Z37" s="67">
        <v>14749.369200000001</v>
      </c>
    </row>
    <row r="38" spans="1:26" ht="20.25">
      <c r="A38" s="126" t="s">
        <v>151</v>
      </c>
      <c r="B38" s="127"/>
      <c r="C38" s="71">
        <v>13471.46</v>
      </c>
      <c r="D38" s="71">
        <v>13875.59</v>
      </c>
      <c r="E38" s="71">
        <v>14291.85</v>
      </c>
      <c r="F38" s="71">
        <v>14720.62</v>
      </c>
      <c r="G38" s="71">
        <v>15162.241124213553</v>
      </c>
      <c r="H38" s="71">
        <v>15617.079940742631</v>
      </c>
      <c r="I38" s="71">
        <v>16085.62</v>
      </c>
      <c r="J38" s="71">
        <v>16568.171244</v>
      </c>
      <c r="K38" s="71">
        <v>17065.22626791679</v>
      </c>
      <c r="L38" s="71">
        <v>17577.2052</v>
      </c>
      <c r="M38" s="118"/>
      <c r="Q38" s="71">
        <v>12473.56538812516</v>
      </c>
      <c r="R38" s="67">
        <v>12847.774742757736</v>
      </c>
      <c r="S38" s="67">
        <v>13233.186769952297</v>
      </c>
      <c r="T38" s="67">
        <v>13630.198215486838</v>
      </c>
      <c r="U38" s="67">
        <v>14039.112152049585</v>
      </c>
      <c r="V38" s="67">
        <v>14460.259204391325</v>
      </c>
      <c r="W38" s="67">
        <v>14894.087638920002</v>
      </c>
      <c r="X38" s="67">
        <v>15340.899300000001</v>
      </c>
      <c r="Y38" s="67">
        <v>15801.135433256288</v>
      </c>
      <c r="Z38" s="67">
        <v>16275.19</v>
      </c>
    </row>
    <row r="39" spans="1:26" ht="20.25">
      <c r="A39" s="126" t="s">
        <v>152</v>
      </c>
      <c r="B39" s="127"/>
      <c r="C39" s="71">
        <v>14734.386000000002</v>
      </c>
      <c r="D39" s="71">
        <v>15176.45725687742</v>
      </c>
      <c r="E39" s="71">
        <v>15631.728103720805</v>
      </c>
      <c r="F39" s="71">
        <v>16100.65</v>
      </c>
      <c r="G39" s="71">
        <v>16583.67</v>
      </c>
      <c r="H39" s="71">
        <v>17081.18</v>
      </c>
      <c r="I39" s="71">
        <v>17593.63</v>
      </c>
      <c r="J39" s="71">
        <v>18121.428</v>
      </c>
      <c r="K39" s="71">
        <v>18665.09348019455</v>
      </c>
      <c r="L39" s="71">
        <v>19225.037411781123</v>
      </c>
      <c r="M39" s="118"/>
      <c r="Q39" s="71">
        <v>13642.95</v>
      </c>
      <c r="R39" s="67">
        <v>14052.275237849462</v>
      </c>
      <c r="S39" s="67">
        <v>14473.822318260003</v>
      </c>
      <c r="T39" s="67">
        <v>14908.014631320002</v>
      </c>
      <c r="U39" s="67">
        <v>15355.254337260003</v>
      </c>
      <c r="V39" s="67">
        <v>15815.9127</v>
      </c>
      <c r="W39" s="67">
        <v>16290.403010280002</v>
      </c>
      <c r="X39" s="67">
        <v>16779.1</v>
      </c>
      <c r="Y39" s="67">
        <v>17282.4939631431</v>
      </c>
      <c r="Z39" s="67">
        <v>17800.960566464</v>
      </c>
    </row>
    <row r="40" spans="3:14" ht="15">
      <c r="C40" s="55"/>
      <c r="D40" s="42"/>
      <c r="E40" s="42"/>
      <c r="F40" s="42"/>
      <c r="G40" s="42"/>
      <c r="H40" s="42"/>
      <c r="I40" s="42"/>
      <c r="J40" s="118"/>
      <c r="K40" s="42"/>
      <c r="L40" s="42"/>
      <c r="M40" s="42"/>
      <c r="N40" s="42"/>
    </row>
    <row r="41" spans="1:14" ht="20.25">
      <c r="A41" s="114" t="s">
        <v>40</v>
      </c>
      <c r="B41" s="115"/>
      <c r="C41" s="115"/>
      <c r="D41" s="115"/>
      <c r="E41" s="115"/>
      <c r="F41" s="115"/>
      <c r="G41" s="115"/>
      <c r="H41" s="116"/>
      <c r="I41" s="116"/>
      <c r="J41" s="116"/>
      <c r="K41" s="116"/>
      <c r="L41" s="57"/>
      <c r="M41" s="57"/>
      <c r="N41" s="57"/>
    </row>
    <row r="42" spans="1:7" s="75" customFormat="1" ht="8.25">
      <c r="A42" s="111"/>
      <c r="B42" s="72"/>
      <c r="C42" s="74"/>
      <c r="D42" s="74"/>
      <c r="E42" s="73"/>
      <c r="F42" s="111"/>
      <c r="G42" s="111"/>
    </row>
    <row r="43" spans="1:14" ht="20.25">
      <c r="A43" s="119"/>
      <c r="B43" s="57"/>
      <c r="C43" s="142" t="s">
        <v>25</v>
      </c>
      <c r="D43" s="143"/>
      <c r="E43" s="143"/>
      <c r="F43" s="143"/>
      <c r="G43" s="143"/>
      <c r="H43" s="144"/>
      <c r="I43" s="57"/>
      <c r="J43" s="57"/>
      <c r="K43" s="57"/>
      <c r="L43" s="57"/>
      <c r="M43" s="57"/>
      <c r="N43" s="57"/>
    </row>
    <row r="44" spans="1:14" ht="20.25">
      <c r="A44" s="140" t="s">
        <v>2</v>
      </c>
      <c r="B44" s="149"/>
      <c r="C44" s="68">
        <v>1</v>
      </c>
      <c r="D44" s="68">
        <v>2</v>
      </c>
      <c r="E44" s="68">
        <v>3</v>
      </c>
      <c r="F44" s="68">
        <v>4</v>
      </c>
      <c r="G44" s="68">
        <v>5</v>
      </c>
      <c r="H44" s="68">
        <v>6</v>
      </c>
      <c r="I44" s="57"/>
      <c r="J44" s="57"/>
      <c r="K44" s="57"/>
      <c r="L44" s="57"/>
      <c r="M44" s="57"/>
      <c r="N44" s="57"/>
    </row>
    <row r="45" spans="1:22" ht="20.25">
      <c r="A45" s="126" t="s">
        <v>141</v>
      </c>
      <c r="B45" s="148"/>
      <c r="C45" s="67">
        <f>vencimentos!B38</f>
        <v>8254.567386660723</v>
      </c>
      <c r="D45" s="67">
        <v>8502.212496310072</v>
      </c>
      <c r="E45" s="67">
        <v>8757.260227559787</v>
      </c>
      <c r="F45" s="67">
        <v>9019.998460138773</v>
      </c>
      <c r="G45" s="67">
        <v>9290.591696749263</v>
      </c>
      <c r="H45" s="67">
        <v>9569.286691444599</v>
      </c>
      <c r="I45" s="57"/>
      <c r="J45" s="57"/>
      <c r="K45" s="57"/>
      <c r="L45" s="57"/>
      <c r="M45" s="57"/>
      <c r="N45" s="57"/>
      <c r="Q45" s="67">
        <v>7643.1179506117805</v>
      </c>
      <c r="R45" s="67">
        <v>7872.418978064881</v>
      </c>
      <c r="S45" s="67">
        <v>8108.57428477758</v>
      </c>
      <c r="T45" s="67">
        <v>8351.85042605442</v>
      </c>
      <c r="U45" s="67">
        <v>8602.39971921228</v>
      </c>
      <c r="V45" s="67">
        <v>8860.45064022648</v>
      </c>
    </row>
    <row r="46" spans="1:22" ht="20.25">
      <c r="A46" s="126" t="s">
        <v>142</v>
      </c>
      <c r="B46" s="148"/>
      <c r="C46" s="67">
        <v>9492.745752</v>
      </c>
      <c r="D46" s="67">
        <v>9777.533403909767</v>
      </c>
      <c r="E46" s="67">
        <v>10070.855430545089</v>
      </c>
      <c r="F46" s="67">
        <v>10372.978351749736</v>
      </c>
      <c r="G46" s="67">
        <v>10684.17</v>
      </c>
      <c r="H46" s="67">
        <v>11004.682436872996</v>
      </c>
      <c r="I46" s="57"/>
      <c r="J46" s="57"/>
      <c r="K46" s="57"/>
      <c r="L46" s="57"/>
      <c r="M46" s="57"/>
      <c r="N46" s="57"/>
      <c r="Q46" s="67">
        <v>8789.5794</v>
      </c>
      <c r="R46" s="67">
        <v>9053.27167028682</v>
      </c>
      <c r="S46" s="67">
        <v>9324.8661393936</v>
      </c>
      <c r="T46" s="67">
        <v>9604.60958495346</v>
      </c>
      <c r="U46" s="67">
        <v>9892.75</v>
      </c>
      <c r="V46" s="67">
        <v>10189.520774882403</v>
      </c>
    </row>
    <row r="47" spans="1:22" ht="20.25">
      <c r="A47" s="126" t="s">
        <v>143</v>
      </c>
      <c r="B47" s="148"/>
      <c r="C47" s="67">
        <v>10730.90881468605</v>
      </c>
      <c r="D47" s="67">
        <v>11052.84060295094</v>
      </c>
      <c r="E47" s="67">
        <v>11384.436924971875</v>
      </c>
      <c r="F47" s="67">
        <v>11725.99936903626</v>
      </c>
      <c r="G47" s="67">
        <v>12077.76</v>
      </c>
      <c r="H47" s="67">
        <v>12440.091890859907</v>
      </c>
      <c r="I47" s="57"/>
      <c r="J47" s="57"/>
      <c r="K47" s="57"/>
      <c r="L47" s="57"/>
      <c r="M47" s="57"/>
      <c r="N47" s="57"/>
      <c r="Q47" s="67">
        <v>9936.02668026486</v>
      </c>
      <c r="R47" s="67">
        <v>10234.111669399019</v>
      </c>
      <c r="S47" s="67">
        <v>10541.145300899883</v>
      </c>
      <c r="T47" s="67">
        <v>10857.406823181722</v>
      </c>
      <c r="U47" s="67">
        <v>11183.105700000002</v>
      </c>
      <c r="V47" s="67">
        <v>11518.603602648061</v>
      </c>
    </row>
    <row r="48" spans="1:22" ht="20.25">
      <c r="A48" s="126" t="s">
        <v>144</v>
      </c>
      <c r="B48" s="148"/>
      <c r="C48" s="67">
        <v>11969.12065437427</v>
      </c>
      <c r="D48" s="67">
        <v>12328.195464000004</v>
      </c>
      <c r="E48" s="67">
        <v>12698.02</v>
      </c>
      <c r="F48" s="67">
        <v>13078.972800000001</v>
      </c>
      <c r="G48" s="67">
        <v>13471.34</v>
      </c>
      <c r="H48" s="67">
        <v>13875.48</v>
      </c>
      <c r="I48" s="57"/>
      <c r="J48" s="57"/>
      <c r="K48" s="57"/>
      <c r="L48" s="57"/>
      <c r="M48" s="57"/>
      <c r="N48" s="57"/>
      <c r="Q48" s="67">
        <v>11082.51912442062</v>
      </c>
      <c r="R48" s="67">
        <v>11414.995800000002</v>
      </c>
      <c r="S48" s="67">
        <v>11757.430800000002</v>
      </c>
      <c r="T48" s="67">
        <v>12110.16</v>
      </c>
      <c r="U48" s="67">
        <v>12473.4554759493</v>
      </c>
      <c r="V48" s="67">
        <v>12847.673737303981</v>
      </c>
    </row>
    <row r="49" spans="1:22" ht="20.25">
      <c r="A49" s="126" t="s">
        <v>145</v>
      </c>
      <c r="B49" s="148"/>
      <c r="C49" s="67">
        <v>13207.311468000002</v>
      </c>
      <c r="D49" s="67">
        <v>13603.53</v>
      </c>
      <c r="E49" s="67">
        <v>14011.6068</v>
      </c>
      <c r="F49" s="67">
        <v>14431.9644</v>
      </c>
      <c r="G49" s="67">
        <v>14864.9364</v>
      </c>
      <c r="H49" s="67">
        <v>15310.845828000001</v>
      </c>
      <c r="I49" s="57"/>
      <c r="J49" s="57"/>
      <c r="K49" s="57"/>
      <c r="L49" s="57"/>
      <c r="M49" s="57"/>
      <c r="N49" s="57"/>
      <c r="Q49" s="67">
        <v>12228.992100000001</v>
      </c>
      <c r="R49" s="67">
        <v>12595.855133172121</v>
      </c>
      <c r="S49" s="67">
        <v>12973.71</v>
      </c>
      <c r="T49" s="67">
        <v>13362.93</v>
      </c>
      <c r="U49" s="67">
        <v>13763.83</v>
      </c>
      <c r="V49" s="67">
        <v>14176.7091</v>
      </c>
    </row>
    <row r="50" spans="1:22" ht="20.25">
      <c r="A50" s="126" t="s">
        <v>146</v>
      </c>
      <c r="B50" s="148"/>
      <c r="C50" s="67">
        <v>14445.4968</v>
      </c>
      <c r="D50" s="67">
        <v>14878.871868542623</v>
      </c>
      <c r="E50" s="67">
        <v>15325.23</v>
      </c>
      <c r="F50" s="67">
        <v>15784.959240000002</v>
      </c>
      <c r="G50" s="67">
        <v>16258.492800000002</v>
      </c>
      <c r="H50" s="67">
        <v>16746.251710028046</v>
      </c>
      <c r="I50" s="57"/>
      <c r="J50" s="57"/>
      <c r="K50" s="57"/>
      <c r="L50" s="57"/>
      <c r="M50" s="57"/>
      <c r="N50" s="57"/>
      <c r="Q50" s="67">
        <v>13375.46</v>
      </c>
      <c r="R50" s="67">
        <v>13776.733211613539</v>
      </c>
      <c r="S50" s="67">
        <v>14190.03355785768</v>
      </c>
      <c r="T50" s="67">
        <v>14615.703000000001</v>
      </c>
      <c r="U50" s="67">
        <v>15054.16</v>
      </c>
      <c r="V50" s="67">
        <v>15505.788620396339</v>
      </c>
    </row>
    <row r="51" spans="1:14" ht="12.7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</row>
    <row r="52" spans="2:14" ht="15"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</row>
    <row r="53" spans="1:14" ht="20.25">
      <c r="A53" s="114" t="s">
        <v>153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</row>
    <row r="54" spans="1:14" ht="12.7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</row>
    <row r="55" spans="1:14" ht="23.25">
      <c r="A55" s="117"/>
      <c r="C55" s="137" t="s">
        <v>25</v>
      </c>
      <c r="D55" s="138"/>
      <c r="E55" s="138"/>
      <c r="F55" s="138"/>
      <c r="G55" s="138"/>
      <c r="H55" s="138"/>
      <c r="I55" s="138"/>
      <c r="J55" s="138"/>
      <c r="K55" s="138"/>
      <c r="L55" s="139"/>
      <c r="M55" s="57"/>
      <c r="N55" s="57"/>
    </row>
    <row r="56" spans="1:14" ht="20.25">
      <c r="A56" s="140" t="s">
        <v>2</v>
      </c>
      <c r="B56" s="141"/>
      <c r="C56" s="69">
        <v>1</v>
      </c>
      <c r="D56" s="70">
        <v>2</v>
      </c>
      <c r="E56" s="70">
        <v>3</v>
      </c>
      <c r="F56" s="70">
        <v>4</v>
      </c>
      <c r="G56" s="70">
        <v>5</v>
      </c>
      <c r="H56" s="70">
        <v>6</v>
      </c>
      <c r="I56" s="70">
        <v>7</v>
      </c>
      <c r="J56" s="70">
        <v>8</v>
      </c>
      <c r="K56" s="70">
        <v>9</v>
      </c>
      <c r="L56" s="70">
        <v>10</v>
      </c>
      <c r="M56" s="57"/>
      <c r="N56" s="57"/>
    </row>
    <row r="57" spans="1:26" ht="20.25">
      <c r="A57" s="126" t="s">
        <v>147</v>
      </c>
      <c r="B57" s="127"/>
      <c r="C57" s="71">
        <v>10492.69763890475</v>
      </c>
      <c r="D57" s="67">
        <v>10807.478568071892</v>
      </c>
      <c r="E57" s="67">
        <v>11131.70292511405</v>
      </c>
      <c r="F57" s="67">
        <v>11465.654012867471</v>
      </c>
      <c r="G57" s="67">
        <v>11809.623633253495</v>
      </c>
      <c r="H57" s="67">
        <v>12163.9123422511</v>
      </c>
      <c r="I57" s="67">
        <v>12528.829712518633</v>
      </c>
      <c r="J57" s="67">
        <v>12904.694603894191</v>
      </c>
      <c r="K57" s="67">
        <v>13291.835442011017</v>
      </c>
      <c r="L57" s="67">
        <v>13690.590505271348</v>
      </c>
      <c r="M57" s="57"/>
      <c r="N57" s="57"/>
      <c r="Q57" s="71">
        <v>9715.460776763657</v>
      </c>
      <c r="R57" s="67">
        <v>10006.924600066566</v>
      </c>
      <c r="S57" s="67">
        <v>10307.132338068563</v>
      </c>
      <c r="T57" s="67">
        <v>10616.34630821062</v>
      </c>
      <c r="U57" s="67">
        <v>10934.836697456938</v>
      </c>
      <c r="V57" s="67">
        <v>11262.881798380646</v>
      </c>
      <c r="W57" s="67">
        <v>11600.768252332065</v>
      </c>
      <c r="X57" s="67">
        <v>11948.791299902028</v>
      </c>
      <c r="Y57" s="67">
        <v>12307.25503889909</v>
      </c>
      <c r="Z57" s="67">
        <v>12676.472690066063</v>
      </c>
    </row>
    <row r="58" spans="1:26" ht="20.25">
      <c r="A58" s="126" t="s">
        <v>148</v>
      </c>
      <c r="B58" s="127"/>
      <c r="C58" s="71">
        <v>12066.602284740462</v>
      </c>
      <c r="D58" s="71">
        <v>12428.600353282674</v>
      </c>
      <c r="E58" s="71">
        <v>12801.458363881156</v>
      </c>
      <c r="F58" s="71">
        <v>13185.502114797591</v>
      </c>
      <c r="G58" s="71">
        <v>13581.06717824152</v>
      </c>
      <c r="H58" s="71">
        <v>13988.499193588765</v>
      </c>
      <c r="I58" s="71">
        <v>14408.154169396426</v>
      </c>
      <c r="J58" s="71">
        <v>14840.398794478318</v>
      </c>
      <c r="K58" s="71">
        <v>15285.610758312669</v>
      </c>
      <c r="L58" s="71">
        <v>15744.17908106205</v>
      </c>
      <c r="Q58" s="71">
        <v>11172.779893278204</v>
      </c>
      <c r="R58" s="71">
        <v>11507.96329007655</v>
      </c>
      <c r="S58" s="71">
        <v>11853.202188778847</v>
      </c>
      <c r="T58" s="71">
        <v>12208.79825444221</v>
      </c>
      <c r="U58" s="71">
        <v>12575.062202075478</v>
      </c>
      <c r="V58" s="71">
        <v>12952.31406813774</v>
      </c>
      <c r="W58" s="71">
        <v>13340.883490181874</v>
      </c>
      <c r="X58" s="71">
        <v>13741.10999488733</v>
      </c>
      <c r="Y58" s="71">
        <v>14153.343294733952</v>
      </c>
      <c r="Z58" s="71">
        <v>14577.94359357597</v>
      </c>
    </row>
    <row r="59" spans="1:26" ht="20.25">
      <c r="A59" s="126" t="s">
        <v>149</v>
      </c>
      <c r="B59" s="127"/>
      <c r="C59" s="71">
        <v>13640.506930576175</v>
      </c>
      <c r="D59" s="71">
        <v>14049.72213849346</v>
      </c>
      <c r="E59" s="71">
        <v>14471.213802648266</v>
      </c>
      <c r="F59" s="71">
        <v>14905.350216727713</v>
      </c>
      <c r="G59" s="71">
        <v>15352.510723229545</v>
      </c>
      <c r="H59" s="71">
        <v>15813.086044926431</v>
      </c>
      <c r="I59" s="71">
        <v>16287.478626274224</v>
      </c>
      <c r="J59" s="71">
        <v>16776.10298506245</v>
      </c>
      <c r="K59" s="71">
        <v>17279.386074614322</v>
      </c>
      <c r="L59" s="71">
        <v>17797.767656852753</v>
      </c>
      <c r="Q59" s="71">
        <v>12630.099009792755</v>
      </c>
      <c r="R59" s="71">
        <v>13009.001980086536</v>
      </c>
      <c r="S59" s="71">
        <v>13399.272039489131</v>
      </c>
      <c r="T59" s="71">
        <v>13801.250200673805</v>
      </c>
      <c r="U59" s="71">
        <v>14215.28770669402</v>
      </c>
      <c r="V59" s="71">
        <v>14641.74633789484</v>
      </c>
      <c r="W59" s="71">
        <v>15080.998728031685</v>
      </c>
      <c r="X59" s="71">
        <v>15533.428689872637</v>
      </c>
      <c r="Y59" s="71">
        <v>15999.431550568817</v>
      </c>
      <c r="Z59" s="71">
        <v>16479.414497085883</v>
      </c>
    </row>
    <row r="60" spans="1:26" ht="20.25">
      <c r="A60" s="126" t="s">
        <v>150</v>
      </c>
      <c r="B60" s="127"/>
      <c r="C60" s="71">
        <v>15214.411576411887</v>
      </c>
      <c r="D60" s="71">
        <v>15670.843923704244</v>
      </c>
      <c r="E60" s="71">
        <v>16140.969241415372</v>
      </c>
      <c r="F60" s="71">
        <v>16625.198318657833</v>
      </c>
      <c r="G60" s="71">
        <v>17123.954268217567</v>
      </c>
      <c r="H60" s="71">
        <v>17637.672896264095</v>
      </c>
      <c r="I60" s="71">
        <v>18166.803083152015</v>
      </c>
      <c r="J60" s="71">
        <v>18711.807175646576</v>
      </c>
      <c r="K60" s="71">
        <v>19273.161390915975</v>
      </c>
      <c r="L60" s="71">
        <v>19851.356232643455</v>
      </c>
      <c r="Q60" s="71">
        <v>14087.418126307302</v>
      </c>
      <c r="R60" s="71">
        <v>14510.040670096521</v>
      </c>
      <c r="S60" s="71">
        <v>14945.341890199416</v>
      </c>
      <c r="T60" s="71">
        <v>15393.702146905398</v>
      </c>
      <c r="U60" s="71">
        <v>15855.51321131256</v>
      </c>
      <c r="V60" s="71">
        <v>16331.178607651937</v>
      </c>
      <c r="W60" s="71">
        <v>16821.113965881494</v>
      </c>
      <c r="X60" s="71">
        <v>17325.74738485794</v>
      </c>
      <c r="Y60" s="71">
        <v>17845.519806403678</v>
      </c>
      <c r="Z60" s="71">
        <v>18380.88540059579</v>
      </c>
    </row>
    <row r="61" spans="1:26" ht="20.25">
      <c r="A61" s="126" t="s">
        <v>151</v>
      </c>
      <c r="B61" s="127"/>
      <c r="C61" s="71">
        <v>16788.316222247602</v>
      </c>
      <c r="D61" s="71">
        <v>17291.965708915028</v>
      </c>
      <c r="E61" s="71">
        <v>17810.72468018248</v>
      </c>
      <c r="F61" s="71">
        <v>18345.046420587954</v>
      </c>
      <c r="G61" s="71">
        <v>18895.397813205593</v>
      </c>
      <c r="H61" s="71">
        <v>19462.25974760176</v>
      </c>
      <c r="I61" s="71">
        <v>20046.127540029815</v>
      </c>
      <c r="J61" s="71">
        <v>20647.51136623071</v>
      </c>
      <c r="K61" s="71">
        <v>21266.93670721763</v>
      </c>
      <c r="L61" s="71">
        <v>21904.944808434157</v>
      </c>
      <c r="Q61" s="71">
        <v>15544.737242821851</v>
      </c>
      <c r="R61" s="71">
        <v>16011.079360106507</v>
      </c>
      <c r="S61" s="71">
        <v>16491.4117409097</v>
      </c>
      <c r="T61" s="71">
        <v>16986.154093136993</v>
      </c>
      <c r="U61" s="71">
        <v>17495.7387159311</v>
      </c>
      <c r="V61" s="71">
        <v>18020.610877409035</v>
      </c>
      <c r="W61" s="71">
        <v>18561.229203731305</v>
      </c>
      <c r="X61" s="71">
        <v>19118.066079843247</v>
      </c>
      <c r="Y61" s="71">
        <v>19691.608062238545</v>
      </c>
      <c r="Z61" s="71">
        <v>20282.356304105702</v>
      </c>
    </row>
    <row r="62" spans="1:26" ht="20.25">
      <c r="A62" s="128" t="s">
        <v>152</v>
      </c>
      <c r="B62" s="129"/>
      <c r="C62" s="79">
        <v>18362.220868083314</v>
      </c>
      <c r="D62" s="79">
        <v>18913.08749412581</v>
      </c>
      <c r="E62" s="79">
        <v>19480.48011894959</v>
      </c>
      <c r="F62" s="79">
        <v>20064.894522518076</v>
      </c>
      <c r="G62" s="71">
        <v>20666.84135819362</v>
      </c>
      <c r="H62" s="71">
        <v>21286.846598939424</v>
      </c>
      <c r="I62" s="71">
        <v>21925.451996907606</v>
      </c>
      <c r="J62" s="71">
        <v>22583.215556814834</v>
      </c>
      <c r="K62" s="71">
        <v>23260.71202351928</v>
      </c>
      <c r="L62" s="71">
        <v>23958.53338422486</v>
      </c>
      <c r="Q62" s="79">
        <v>17002.0563593364</v>
      </c>
      <c r="R62" s="79">
        <v>17512.118050116493</v>
      </c>
      <c r="S62" s="79">
        <v>18037.481591619984</v>
      </c>
      <c r="T62" s="79">
        <v>18578.606039368584</v>
      </c>
      <c r="U62" s="71">
        <v>19135.964220549642</v>
      </c>
      <c r="V62" s="71">
        <v>19710.04314716613</v>
      </c>
      <c r="W62" s="71">
        <v>20301.344441581114</v>
      </c>
      <c r="X62" s="71">
        <v>20910.384774828548</v>
      </c>
      <c r="Y62" s="71">
        <v>21537.696318073406</v>
      </c>
      <c r="Z62" s="71">
        <v>22183.82720761561</v>
      </c>
    </row>
    <row r="63" ht="15">
      <c r="C63" s="56"/>
    </row>
    <row r="64" ht="15">
      <c r="C64" s="56"/>
    </row>
    <row r="65" ht="20.25">
      <c r="A65" s="114" t="s">
        <v>160</v>
      </c>
    </row>
    <row r="67" spans="1:15" ht="20.25" customHeight="1">
      <c r="A67" s="130" t="s">
        <v>2</v>
      </c>
      <c r="B67" s="135" t="s">
        <v>137</v>
      </c>
      <c r="C67" s="132" t="s">
        <v>29</v>
      </c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4"/>
      <c r="O67" s="56"/>
    </row>
    <row r="68" spans="1:15" ht="20.25" customHeight="1">
      <c r="A68" s="131"/>
      <c r="B68" s="136"/>
      <c r="C68" s="66" t="s">
        <v>14</v>
      </c>
      <c r="D68" s="66" t="s">
        <v>139</v>
      </c>
      <c r="E68" s="66" t="s">
        <v>140</v>
      </c>
      <c r="F68" s="66" t="s">
        <v>30</v>
      </c>
      <c r="G68" s="66" t="s">
        <v>31</v>
      </c>
      <c r="H68" s="66" t="s">
        <v>32</v>
      </c>
      <c r="I68" s="66" t="s">
        <v>33</v>
      </c>
      <c r="J68" s="66" t="s">
        <v>34</v>
      </c>
      <c r="K68" s="66" t="s">
        <v>35</v>
      </c>
      <c r="L68" s="66" t="s">
        <v>36</v>
      </c>
      <c r="M68" s="66" t="s">
        <v>37</v>
      </c>
      <c r="N68" s="66" t="s">
        <v>38</v>
      </c>
      <c r="O68" s="56"/>
    </row>
    <row r="69" spans="1:15" ht="18.75">
      <c r="A69" s="120" t="s">
        <v>154</v>
      </c>
      <c r="B69" s="65">
        <f aca="true" t="shared" si="0" ref="B69:C73">B17</f>
        <v>3064.11</v>
      </c>
      <c r="C69" s="80">
        <f t="shared" si="0"/>
        <v>91.90935384480001</v>
      </c>
      <c r="D69" s="80">
        <f aca="true" t="shared" si="1" ref="D69:N69">D17</f>
        <v>186.60130309468718</v>
      </c>
      <c r="E69" s="80">
        <f t="shared" si="1"/>
        <v>284.10361200000006</v>
      </c>
      <c r="F69" s="80">
        <f t="shared" si="1"/>
        <v>384.58702800000003</v>
      </c>
      <c r="G69" s="80">
        <f t="shared" si="1"/>
        <v>488.02468328352006</v>
      </c>
      <c r="H69" s="80">
        <f t="shared" si="1"/>
        <v>594.5928120000001</v>
      </c>
      <c r="I69" s="80">
        <f t="shared" si="1"/>
        <v>704.3299065940431</v>
      </c>
      <c r="J69" s="80">
        <f t="shared" si="1"/>
        <v>817.3810479528001</v>
      </c>
      <c r="K69" s="80">
        <f t="shared" si="1"/>
        <v>933.8545679591955</v>
      </c>
      <c r="L69" s="80">
        <f t="shared" si="1"/>
        <v>1053.778127141171</v>
      </c>
      <c r="M69" s="80">
        <f t="shared" si="1"/>
        <v>1177.3188</v>
      </c>
      <c r="N69" s="80">
        <f t="shared" si="1"/>
        <v>1304.5428441072002</v>
      </c>
      <c r="O69" s="56"/>
    </row>
    <row r="70" spans="1:15" ht="18.75">
      <c r="A70" s="120" t="s">
        <v>155</v>
      </c>
      <c r="B70" s="65">
        <f t="shared" si="0"/>
        <v>3319.71</v>
      </c>
      <c r="C70" s="80">
        <f t="shared" si="0"/>
        <v>99.62</v>
      </c>
      <c r="D70" s="80">
        <f aca="true" t="shared" si="2" ref="D70:N70">D18</f>
        <v>202.1652</v>
      </c>
      <c r="E70" s="80">
        <f t="shared" si="2"/>
        <v>307.82817421695734</v>
      </c>
      <c r="F70" s="80">
        <f t="shared" si="2"/>
        <v>416.6530986312001</v>
      </c>
      <c r="G70" s="80">
        <f t="shared" si="2"/>
        <v>528.76</v>
      </c>
      <c r="H70" s="80">
        <f t="shared" si="2"/>
        <v>644.19</v>
      </c>
      <c r="I70" s="80">
        <f t="shared" si="2"/>
        <v>763.1201160000002</v>
      </c>
      <c r="J70" s="80">
        <f t="shared" si="2"/>
        <v>885.5812425610169</v>
      </c>
      <c r="K70" s="80">
        <f t="shared" si="2"/>
        <v>1011.75</v>
      </c>
      <c r="L70" s="80">
        <f t="shared" si="2"/>
        <v>1141.7112000000002</v>
      </c>
      <c r="M70" s="80">
        <f t="shared" si="2"/>
        <v>1275.5602072651818</v>
      </c>
      <c r="N70" s="80">
        <f t="shared" si="2"/>
        <v>1413.3971880000001</v>
      </c>
      <c r="O70" s="56"/>
    </row>
    <row r="71" spans="1:15" ht="18.75">
      <c r="A71" s="120" t="s">
        <v>156</v>
      </c>
      <c r="B71" s="65">
        <f t="shared" si="0"/>
        <v>3599.52</v>
      </c>
      <c r="C71" s="80">
        <f t="shared" si="0"/>
        <v>107.97</v>
      </c>
      <c r="D71" s="80">
        <f aca="true" t="shared" si="3" ref="D71:N71">D19</f>
        <v>219.19039181662978</v>
      </c>
      <c r="E71" s="80">
        <f t="shared" si="3"/>
        <v>333.77400000000006</v>
      </c>
      <c r="F71" s="80">
        <f t="shared" si="3"/>
        <v>451.74380400000007</v>
      </c>
      <c r="G71" s="80">
        <f t="shared" si="3"/>
        <v>573.3281147148598</v>
      </c>
      <c r="H71" s="80">
        <f t="shared" si="3"/>
        <v>698.5116</v>
      </c>
      <c r="I71" s="80">
        <f t="shared" si="3"/>
        <v>827.4314200532556</v>
      </c>
      <c r="J71" s="80">
        <f t="shared" si="3"/>
        <v>960.2571071529219</v>
      </c>
      <c r="K71" s="80">
        <f t="shared" si="3"/>
        <v>1097.04</v>
      </c>
      <c r="L71" s="80">
        <f t="shared" si="3"/>
        <v>1237.9483356160533</v>
      </c>
      <c r="M71" s="80">
        <f t="shared" si="3"/>
        <v>1383.0694574774457</v>
      </c>
      <c r="N71" s="80">
        <f t="shared" si="3"/>
        <v>1532.5416</v>
      </c>
      <c r="O71" s="56"/>
    </row>
    <row r="72" spans="1:15" ht="18.75">
      <c r="A72" s="120" t="s">
        <v>157</v>
      </c>
      <c r="B72" s="65">
        <f t="shared" si="0"/>
        <v>3906.3</v>
      </c>
      <c r="C72" s="80">
        <f t="shared" si="0"/>
        <v>117.19490228646558</v>
      </c>
      <c r="D72" s="80">
        <f aca="true" t="shared" si="4" ref="D72:N72">D20</f>
        <v>237.90103942625163</v>
      </c>
      <c r="E72" s="80">
        <f t="shared" si="4"/>
        <v>362.2410723240001</v>
      </c>
      <c r="F72" s="80">
        <f t="shared" si="4"/>
        <v>490.27848356555785</v>
      </c>
      <c r="G72" s="80">
        <f t="shared" si="4"/>
        <v>622.1766369524114</v>
      </c>
      <c r="H72" s="80">
        <f t="shared" si="4"/>
        <v>758.060856324</v>
      </c>
      <c r="I72" s="80">
        <f t="shared" si="4"/>
        <v>897.98</v>
      </c>
      <c r="J72" s="80">
        <f t="shared" si="4"/>
        <v>1042.0879393296004</v>
      </c>
      <c r="K72" s="80">
        <f t="shared" si="4"/>
        <v>1190.531786982441</v>
      </c>
      <c r="L72" s="80">
        <f t="shared" si="4"/>
        <v>1343.43</v>
      </c>
      <c r="M72" s="80">
        <f t="shared" si="4"/>
        <v>1500.933874884248</v>
      </c>
      <c r="N72" s="80">
        <f t="shared" si="4"/>
        <v>1663.1460000000002</v>
      </c>
      <c r="O72" s="56"/>
    </row>
    <row r="73" spans="1:15" ht="18.75">
      <c r="A73" s="120" t="s">
        <v>158</v>
      </c>
      <c r="B73" s="65">
        <f t="shared" si="0"/>
        <v>4242.11</v>
      </c>
      <c r="C73" s="80">
        <f t="shared" si="0"/>
        <v>127.28226343286946</v>
      </c>
      <c r="D73" s="80">
        <f aca="true" t="shared" si="5" ref="D73:N73">D21</f>
        <v>258.3653760000001</v>
      </c>
      <c r="E73" s="80">
        <f t="shared" si="5"/>
        <v>393.34680000000003</v>
      </c>
      <c r="F73" s="80">
        <f t="shared" si="5"/>
        <v>532.423044</v>
      </c>
      <c r="G73" s="80">
        <f t="shared" si="5"/>
        <v>675.6674322943297</v>
      </c>
      <c r="H73" s="80">
        <f t="shared" si="5"/>
        <v>823.191984</v>
      </c>
      <c r="I73" s="80">
        <f t="shared" si="5"/>
        <v>975.1308931462537</v>
      </c>
      <c r="J73" s="80">
        <f t="shared" si="5"/>
        <v>1131.68</v>
      </c>
      <c r="K73" s="80">
        <f t="shared" si="5"/>
        <v>1292.8698360000003</v>
      </c>
      <c r="L73" s="80">
        <f t="shared" si="5"/>
        <v>1458.9396</v>
      </c>
      <c r="M73" s="80">
        <f t="shared" si="5"/>
        <v>1629.9476079328801</v>
      </c>
      <c r="N73" s="80">
        <f t="shared" si="5"/>
        <v>1806.12</v>
      </c>
      <c r="O73" s="56"/>
    </row>
    <row r="74" spans="1:15" ht="18.75">
      <c r="A74" s="120" t="s">
        <v>159</v>
      </c>
      <c r="B74" s="65">
        <f>B23</f>
        <v>4610.43</v>
      </c>
      <c r="C74" s="80">
        <f aca="true" t="shared" si="6" ref="C74:N74">C23</f>
        <v>138.28158000000002</v>
      </c>
      <c r="D74" s="80">
        <f t="shared" si="6"/>
        <v>280.78293600000006</v>
      </c>
      <c r="E74" s="80">
        <f t="shared" si="6"/>
        <v>427.5257986554163</v>
      </c>
      <c r="F74" s="80">
        <f t="shared" si="6"/>
        <v>578.67</v>
      </c>
      <c r="G74" s="80">
        <f t="shared" si="6"/>
        <v>734.3249400000001</v>
      </c>
      <c r="H74" s="80">
        <f t="shared" si="6"/>
        <v>894.6404640000001</v>
      </c>
      <c r="I74" s="80">
        <f t="shared" si="6"/>
        <v>1059.8126792651774</v>
      </c>
      <c r="J74" s="80">
        <f t="shared" si="6"/>
        <v>1229.93625708135</v>
      </c>
      <c r="K74" s="80">
        <f t="shared" si="6"/>
        <v>1405.101492</v>
      </c>
      <c r="L74" s="80">
        <f t="shared" si="6"/>
        <v>1585.5903423223572</v>
      </c>
      <c r="M74" s="80">
        <f t="shared" si="6"/>
        <v>1771.47</v>
      </c>
      <c r="N74" s="80">
        <f t="shared" si="6"/>
        <v>1962.8911440000004</v>
      </c>
      <c r="O74" s="56"/>
    </row>
  </sheetData>
  <sheetProtection selectLockedCells="1" selectUnlockedCells="1"/>
  <mergeCells count="33">
    <mergeCell ref="A49:B49"/>
    <mergeCell ref="A50:B50"/>
    <mergeCell ref="A44:B44"/>
    <mergeCell ref="A45:B45"/>
    <mergeCell ref="A46:B46"/>
    <mergeCell ref="A47:B47"/>
    <mergeCell ref="A48:B48"/>
    <mergeCell ref="A34:B34"/>
    <mergeCell ref="A35:B35"/>
    <mergeCell ref="A36:B36"/>
    <mergeCell ref="A37:B37"/>
    <mergeCell ref="A38:B38"/>
    <mergeCell ref="A39:B39"/>
    <mergeCell ref="A60:B60"/>
    <mergeCell ref="C43:H43"/>
    <mergeCell ref="A2:N2"/>
    <mergeCell ref="A3:N3"/>
    <mergeCell ref="A5:N5"/>
    <mergeCell ref="A7:A8"/>
    <mergeCell ref="B7:B8"/>
    <mergeCell ref="C7:N7"/>
    <mergeCell ref="C32:L32"/>
    <mergeCell ref="A33:B33"/>
    <mergeCell ref="A61:B61"/>
    <mergeCell ref="A62:B62"/>
    <mergeCell ref="A67:A68"/>
    <mergeCell ref="C67:N67"/>
    <mergeCell ref="B67:B68"/>
    <mergeCell ref="C55:L55"/>
    <mergeCell ref="A56:B56"/>
    <mergeCell ref="A57:B57"/>
    <mergeCell ref="A58:B58"/>
    <mergeCell ref="A59:B59"/>
  </mergeCells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landscape" paperSize="9" scale="58" r:id="rId1"/>
  <headerFooter alignWithMargins="0">
    <oddHeader>&amp;R&amp;"Arial,Negrito"&amp;11SECRETARIA DE FINANÇAS E GESTÃO
&amp;"Arial,Normal"&amp;10DEGEPAT
COMAC
SECAR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Y52"/>
  <sheetViews>
    <sheetView zoomScale="115" zoomScaleNormal="115" zoomScaleSheetLayoutView="100" zoomScalePageLayoutView="0" workbookViewId="0" topLeftCell="A1">
      <selection activeCell="A24" sqref="A24:I24"/>
    </sheetView>
  </sheetViews>
  <sheetFormatPr defaultColWidth="11.421875" defaultRowHeight="12.75"/>
  <cols>
    <col min="1" max="1" width="17.57421875" style="23" customWidth="1"/>
    <col min="2" max="6" width="13.7109375" style="23" customWidth="1"/>
    <col min="7" max="7" width="11.421875" style="23" customWidth="1"/>
    <col min="8" max="17" width="11.421875" style="23" hidden="1" customWidth="1"/>
    <col min="18" max="18" width="0" style="23" hidden="1" customWidth="1"/>
    <col min="19" max="16384" width="11.421875" style="23" customWidth="1"/>
  </cols>
  <sheetData>
    <row r="1" ht="6.75" customHeight="1" thickBot="1"/>
    <row r="2" spans="1:17" s="45" customFormat="1" ht="22.5" customHeight="1" thickBot="1">
      <c r="A2" s="173" t="s">
        <v>2</v>
      </c>
      <c r="B2" s="173" t="s">
        <v>3</v>
      </c>
      <c r="C2" s="173"/>
      <c r="D2" s="173"/>
      <c r="E2" s="173"/>
      <c r="F2" s="173"/>
      <c r="H2" s="6"/>
      <c r="I2" s="6"/>
      <c r="J2" s="6"/>
      <c r="K2" s="6"/>
      <c r="N2" s="179" t="s">
        <v>41</v>
      </c>
      <c r="O2" s="179"/>
      <c r="P2" s="179"/>
      <c r="Q2" s="179"/>
    </row>
    <row r="3" spans="1:17" s="45" customFormat="1" ht="20.25" customHeight="1">
      <c r="A3" s="166"/>
      <c r="B3" s="13" t="s">
        <v>42</v>
      </c>
      <c r="C3" s="13" t="s">
        <v>43</v>
      </c>
      <c r="D3" s="13" t="s">
        <v>44</v>
      </c>
      <c r="E3" s="13" t="s">
        <v>45</v>
      </c>
      <c r="F3" s="13" t="s">
        <v>46</v>
      </c>
      <c r="N3" s="179"/>
      <c r="O3" s="179"/>
      <c r="P3" s="179"/>
      <c r="Q3" s="179"/>
    </row>
    <row r="4" spans="1:17" s="45" customFormat="1" ht="20.25" customHeight="1">
      <c r="A4" s="81" t="s">
        <v>6</v>
      </c>
      <c r="B4" s="60">
        <f>'01'!B9</f>
        <v>3121.68</v>
      </c>
      <c r="C4" s="61">
        <f aca="true" t="shared" si="0" ref="C4:C23">B4/40*36</f>
        <v>2809.512</v>
      </c>
      <c r="D4" s="61">
        <f aca="true" t="shared" si="1" ref="D4:D23">B4/40*30</f>
        <v>2341.26</v>
      </c>
      <c r="E4" s="61">
        <f aca="true" t="shared" si="2" ref="E4:E23">B4/40*24</f>
        <v>1873.008</v>
      </c>
      <c r="F4" s="61">
        <f aca="true" t="shared" si="3" ref="F4:F23">B4/40*20</f>
        <v>1560.8400000000001</v>
      </c>
      <c r="N4" s="8"/>
      <c r="O4" s="8"/>
      <c r="P4" s="8"/>
      <c r="Q4" s="8"/>
    </row>
    <row r="5" spans="1:15" ht="15.75">
      <c r="A5" s="81" t="s">
        <v>7</v>
      </c>
      <c r="B5" s="60">
        <f>'01'!B10</f>
        <v>1783.4</v>
      </c>
      <c r="C5" s="61">
        <f t="shared" si="0"/>
        <v>1605.06</v>
      </c>
      <c r="D5" s="61">
        <f t="shared" si="1"/>
        <v>1337.55</v>
      </c>
      <c r="E5" s="61">
        <f t="shared" si="2"/>
        <v>1070.04</v>
      </c>
      <c r="F5" s="61">
        <f t="shared" si="3"/>
        <v>891.7</v>
      </c>
      <c r="H5" s="173" t="s">
        <v>47</v>
      </c>
      <c r="I5" s="5" t="s">
        <v>48</v>
      </c>
      <c r="N5" s="46">
        <v>1</v>
      </c>
      <c r="O5" s="23" t="s">
        <v>49</v>
      </c>
    </row>
    <row r="6" spans="1:15" ht="15.75">
      <c r="A6" s="81" t="s">
        <v>8</v>
      </c>
      <c r="B6" s="60">
        <f>'01'!B11</f>
        <v>1922.7</v>
      </c>
      <c r="C6" s="61">
        <f t="shared" si="0"/>
        <v>1730.43</v>
      </c>
      <c r="D6" s="61">
        <f t="shared" si="1"/>
        <v>1442.025</v>
      </c>
      <c r="E6" s="61">
        <f t="shared" si="2"/>
        <v>1153.6200000000001</v>
      </c>
      <c r="F6" s="61">
        <f t="shared" si="3"/>
        <v>961.35</v>
      </c>
      <c r="H6" s="173"/>
      <c r="I6" s="5" t="s">
        <v>50</v>
      </c>
      <c r="N6" s="46">
        <v>2</v>
      </c>
      <c r="O6" s="23" t="s">
        <v>51</v>
      </c>
    </row>
    <row r="7" spans="1:15" ht="15.75">
      <c r="A7" s="81" t="s">
        <v>9</v>
      </c>
      <c r="B7" s="60">
        <f>'01'!B12</f>
        <v>2074.86</v>
      </c>
      <c r="C7" s="61">
        <f t="shared" si="0"/>
        <v>1867.3740000000003</v>
      </c>
      <c r="D7" s="61">
        <f t="shared" si="1"/>
        <v>1556.1450000000002</v>
      </c>
      <c r="E7" s="61">
        <f t="shared" si="2"/>
        <v>1244.9160000000002</v>
      </c>
      <c r="F7" s="61">
        <f t="shared" si="3"/>
        <v>1037.43</v>
      </c>
      <c r="H7" s="47" t="s">
        <v>52</v>
      </c>
      <c r="I7" s="48">
        <f>B30</f>
        <v>3633.7140000000004</v>
      </c>
      <c r="J7" s="23">
        <f>I7*(1+(vencimentos!$H$4/100))</f>
        <v>3670.0511400000005</v>
      </c>
      <c r="N7" s="46">
        <v>3</v>
      </c>
      <c r="O7" s="23" t="s">
        <v>53</v>
      </c>
    </row>
    <row r="8" spans="1:15" ht="15.75">
      <c r="A8" s="81" t="s">
        <v>10</v>
      </c>
      <c r="B8" s="60">
        <f>'01'!B13</f>
        <v>2240.05</v>
      </c>
      <c r="C8" s="61">
        <f t="shared" si="0"/>
        <v>2016.0450000000003</v>
      </c>
      <c r="D8" s="61">
        <f t="shared" si="1"/>
        <v>1680.0375000000001</v>
      </c>
      <c r="E8" s="61">
        <f t="shared" si="2"/>
        <v>1344.0300000000002</v>
      </c>
      <c r="F8" s="61">
        <f t="shared" si="3"/>
        <v>1120.025</v>
      </c>
      <c r="H8" s="47" t="s">
        <v>54</v>
      </c>
      <c r="I8" s="48">
        <f>B31</f>
        <v>4719.4591499635035</v>
      </c>
      <c r="J8" s="23">
        <f>I8*(1+(vencimentos!$H$4/100))</f>
        <v>4766.653741463138</v>
      </c>
      <c r="N8" s="46">
        <v>4</v>
      </c>
      <c r="O8" s="23" t="s">
        <v>55</v>
      </c>
    </row>
    <row r="9" spans="1:15" ht="15.75">
      <c r="A9" s="81" t="s">
        <v>11</v>
      </c>
      <c r="B9" s="60">
        <f>'01'!B14</f>
        <v>2419.99</v>
      </c>
      <c r="C9" s="61">
        <f t="shared" si="0"/>
        <v>2177.9909999999995</v>
      </c>
      <c r="D9" s="61">
        <f t="shared" si="1"/>
        <v>1814.9924999999998</v>
      </c>
      <c r="E9" s="61">
        <f t="shared" si="2"/>
        <v>1451.9939999999997</v>
      </c>
      <c r="F9" s="61">
        <f t="shared" si="3"/>
        <v>1209.995</v>
      </c>
      <c r="H9" s="47" t="s">
        <v>56</v>
      </c>
      <c r="I9" s="48">
        <f>B32</f>
        <v>6425.481600000001</v>
      </c>
      <c r="J9" s="23">
        <f>I9*(1+(vencimentos!$H$4/100))</f>
        <v>6489.736416000001</v>
      </c>
      <c r="N9" s="46">
        <v>5</v>
      </c>
      <c r="O9" s="23" t="s">
        <v>57</v>
      </c>
    </row>
    <row r="10" spans="1:15" ht="15.75">
      <c r="A10" s="81" t="s">
        <v>12</v>
      </c>
      <c r="B10" s="60">
        <f>'01'!B15</f>
        <v>2616.08</v>
      </c>
      <c r="C10" s="61">
        <f t="shared" si="0"/>
        <v>2354.472</v>
      </c>
      <c r="D10" s="61">
        <f t="shared" si="1"/>
        <v>1962.06</v>
      </c>
      <c r="E10" s="61">
        <f t="shared" si="2"/>
        <v>1569.6480000000001</v>
      </c>
      <c r="F10" s="61">
        <f t="shared" si="3"/>
        <v>1308.04</v>
      </c>
      <c r="N10" s="46">
        <v>6</v>
      </c>
      <c r="O10" s="23" t="s">
        <v>58</v>
      </c>
    </row>
    <row r="11" spans="1:15" ht="15.75">
      <c r="A11" s="81" t="s">
        <v>13</v>
      </c>
      <c r="B11" s="60">
        <f>'01'!B16</f>
        <v>2830.19</v>
      </c>
      <c r="C11" s="61">
        <f t="shared" si="0"/>
        <v>2547.1710000000003</v>
      </c>
      <c r="D11" s="61">
        <f t="shared" si="1"/>
        <v>2122.6425</v>
      </c>
      <c r="E11" s="61">
        <f t="shared" si="2"/>
        <v>1698.114</v>
      </c>
      <c r="F11" s="61">
        <f t="shared" si="3"/>
        <v>1415.095</v>
      </c>
      <c r="H11" s="162" t="s">
        <v>59</v>
      </c>
      <c r="I11" s="5" t="s">
        <v>48</v>
      </c>
      <c r="N11" s="46">
        <v>7</v>
      </c>
      <c r="O11" s="23" t="s">
        <v>60</v>
      </c>
    </row>
    <row r="12" spans="1:15" ht="15.75">
      <c r="A12" s="81" t="s">
        <v>14</v>
      </c>
      <c r="B12" s="60">
        <f>'01'!B17</f>
        <v>3064.11</v>
      </c>
      <c r="C12" s="61">
        <f t="shared" si="0"/>
        <v>2757.699</v>
      </c>
      <c r="D12" s="61">
        <f t="shared" si="1"/>
        <v>2298.0825</v>
      </c>
      <c r="E12" s="61">
        <f t="shared" si="2"/>
        <v>1838.466</v>
      </c>
      <c r="F12" s="61">
        <f t="shared" si="3"/>
        <v>1532.055</v>
      </c>
      <c r="H12" s="162"/>
      <c r="I12" s="5" t="s">
        <v>50</v>
      </c>
      <c r="N12" s="46">
        <v>8</v>
      </c>
      <c r="O12" s="23" t="s">
        <v>61</v>
      </c>
    </row>
    <row r="13" spans="1:15" ht="15.75">
      <c r="A13" s="81" t="s">
        <v>15</v>
      </c>
      <c r="B13" s="60">
        <f>'01'!B18</f>
        <v>3319.71</v>
      </c>
      <c r="C13" s="61">
        <f t="shared" si="0"/>
        <v>2987.739</v>
      </c>
      <c r="D13" s="61">
        <f t="shared" si="1"/>
        <v>2489.7825000000003</v>
      </c>
      <c r="E13" s="61">
        <f t="shared" si="2"/>
        <v>1991.826</v>
      </c>
      <c r="F13" s="61">
        <f t="shared" si="3"/>
        <v>1659.855</v>
      </c>
      <c r="H13" s="49" t="s">
        <v>62</v>
      </c>
      <c r="I13" s="11">
        <f>B39</f>
        <v>414.13</v>
      </c>
      <c r="J13" s="23">
        <f>I13*(1+(vencimentos!$H$4/100))</f>
        <v>418.2713</v>
      </c>
      <c r="N13" s="46">
        <v>9</v>
      </c>
      <c r="O13" s="23" t="s">
        <v>63</v>
      </c>
    </row>
    <row r="14" spans="1:14" ht="15.75">
      <c r="A14" s="81" t="s">
        <v>16</v>
      </c>
      <c r="B14" s="60">
        <f>'01'!B19</f>
        <v>3599.52</v>
      </c>
      <c r="C14" s="61">
        <f t="shared" si="0"/>
        <v>3239.568</v>
      </c>
      <c r="D14" s="61">
        <f t="shared" si="1"/>
        <v>2699.64</v>
      </c>
      <c r="E14" s="61">
        <f t="shared" si="2"/>
        <v>2159.712</v>
      </c>
      <c r="F14" s="61">
        <f t="shared" si="3"/>
        <v>1799.76</v>
      </c>
      <c r="H14" s="49" t="s">
        <v>64</v>
      </c>
      <c r="I14" s="11">
        <f>B40</f>
        <v>828.27</v>
      </c>
      <c r="J14" s="23">
        <f>I14*(1+(vencimentos!$H$4/100))</f>
        <v>836.5527</v>
      </c>
      <c r="N14" s="10"/>
    </row>
    <row r="15" spans="1:15" ht="15.75">
      <c r="A15" s="81" t="s">
        <v>17</v>
      </c>
      <c r="B15" s="60">
        <f>'01'!B20</f>
        <v>3906.3</v>
      </c>
      <c r="C15" s="61">
        <f t="shared" si="0"/>
        <v>3515.67</v>
      </c>
      <c r="D15" s="61">
        <f t="shared" si="1"/>
        <v>2929.725</v>
      </c>
      <c r="E15" s="61">
        <f t="shared" si="2"/>
        <v>2343.7799999999997</v>
      </c>
      <c r="F15" s="61">
        <f t="shared" si="3"/>
        <v>1953.15</v>
      </c>
      <c r="H15" s="49" t="s">
        <v>65</v>
      </c>
      <c r="I15" s="11">
        <f>B41</f>
        <v>1656.59</v>
      </c>
      <c r="J15" s="23">
        <f>I15*(1+(vencimentos!$H$4/100))</f>
        <v>1673.1559</v>
      </c>
      <c r="N15" s="46">
        <v>1</v>
      </c>
      <c r="O15" s="23" t="s">
        <v>66</v>
      </c>
    </row>
    <row r="16" spans="1:15" ht="15.75">
      <c r="A16" s="81" t="s">
        <v>18</v>
      </c>
      <c r="B16" s="60">
        <f>'01'!B21</f>
        <v>4242.11</v>
      </c>
      <c r="C16" s="61">
        <f t="shared" si="0"/>
        <v>3817.8989999999994</v>
      </c>
      <c r="D16" s="61">
        <f t="shared" si="1"/>
        <v>3181.5824999999995</v>
      </c>
      <c r="E16" s="61">
        <f t="shared" si="2"/>
        <v>2545.2659999999996</v>
      </c>
      <c r="F16" s="61">
        <f t="shared" si="3"/>
        <v>2121.055</v>
      </c>
      <c r="H16" s="49" t="s">
        <v>67</v>
      </c>
      <c r="I16" s="11">
        <f>B42</f>
        <v>2484.87</v>
      </c>
      <c r="J16" s="23">
        <f>I16*(1+(vencimentos!$H$4/100))</f>
        <v>2509.7187</v>
      </c>
      <c r="N16" s="46">
        <v>2</v>
      </c>
      <c r="O16" s="23" t="s">
        <v>68</v>
      </c>
    </row>
    <row r="17" spans="1:14" ht="15.75">
      <c r="A17" s="102" t="s">
        <v>191</v>
      </c>
      <c r="B17" s="103">
        <v>4374</v>
      </c>
      <c r="C17" s="61">
        <f>B17/40*36</f>
        <v>3936.6</v>
      </c>
      <c r="D17" s="61">
        <f>B17/40*30</f>
        <v>3280.5</v>
      </c>
      <c r="E17" s="61">
        <f>B17/40*24</f>
        <v>2624.3999999999996</v>
      </c>
      <c r="F17" s="61">
        <f>B17/40*20</f>
        <v>2187</v>
      </c>
      <c r="H17" s="121"/>
      <c r="I17" s="122"/>
      <c r="N17" s="46"/>
    </row>
    <row r="18" spans="1:15" ht="15.75">
      <c r="A18" s="81" t="s">
        <v>19</v>
      </c>
      <c r="B18" s="60">
        <f>'01'!B23</f>
        <v>4610.43</v>
      </c>
      <c r="C18" s="61">
        <f t="shared" si="0"/>
        <v>4149.387</v>
      </c>
      <c r="D18" s="61">
        <f t="shared" si="1"/>
        <v>3457.8225</v>
      </c>
      <c r="E18" s="61">
        <f t="shared" si="2"/>
        <v>2766.258</v>
      </c>
      <c r="F18" s="61">
        <f t="shared" si="3"/>
        <v>2305.215</v>
      </c>
      <c r="N18" s="46">
        <v>3</v>
      </c>
      <c r="O18" s="23" t="s">
        <v>69</v>
      </c>
    </row>
    <row r="19" spans="1:14" ht="15.75">
      <c r="A19" s="81" t="s">
        <v>132</v>
      </c>
      <c r="B19" s="60">
        <f>'01'!B24</f>
        <v>4774.19</v>
      </c>
      <c r="C19" s="61">
        <f>B19/40*36</f>
        <v>4296.771</v>
      </c>
      <c r="D19" s="61">
        <f>B19/40*30</f>
        <v>3580.6425</v>
      </c>
      <c r="E19" s="61">
        <f>B19/40*24</f>
        <v>2864.514</v>
      </c>
      <c r="F19" s="61">
        <f>B19/40*20</f>
        <v>2387.095</v>
      </c>
      <c r="N19" s="46"/>
    </row>
    <row r="20" spans="1:15" ht="15.75">
      <c r="A20" s="81" t="s">
        <v>20</v>
      </c>
      <c r="B20" s="60">
        <f>'01'!B25</f>
        <v>4840.91</v>
      </c>
      <c r="C20" s="61">
        <f t="shared" si="0"/>
        <v>4356.819</v>
      </c>
      <c r="D20" s="61">
        <f t="shared" si="1"/>
        <v>3630.6825</v>
      </c>
      <c r="E20" s="61">
        <f t="shared" si="2"/>
        <v>2904.5460000000003</v>
      </c>
      <c r="F20" s="61">
        <f t="shared" si="3"/>
        <v>2420.455</v>
      </c>
      <c r="N20" s="46">
        <v>4</v>
      </c>
      <c r="O20" s="23" t="s">
        <v>70</v>
      </c>
    </row>
    <row r="21" spans="1:15" ht="15.75">
      <c r="A21" s="81" t="s">
        <v>21</v>
      </c>
      <c r="B21" s="60">
        <f>'01'!B26</f>
        <v>7277.04</v>
      </c>
      <c r="C21" s="61">
        <f t="shared" si="0"/>
        <v>6549.335999999999</v>
      </c>
      <c r="D21" s="61">
        <f t="shared" si="1"/>
        <v>5457.78</v>
      </c>
      <c r="E21" s="61">
        <f t="shared" si="2"/>
        <v>4366.224</v>
      </c>
      <c r="F21" s="61">
        <f t="shared" si="3"/>
        <v>3638.5199999999995</v>
      </c>
      <c r="N21" s="46">
        <v>5</v>
      </c>
      <c r="O21" s="23" t="s">
        <v>71</v>
      </c>
    </row>
    <row r="22" spans="1:15" ht="15.75">
      <c r="A22" s="81" t="s">
        <v>22</v>
      </c>
      <c r="B22" s="60">
        <f>'01'!B27</f>
        <v>9715.46</v>
      </c>
      <c r="C22" s="61">
        <f t="shared" si="0"/>
        <v>8743.913999999999</v>
      </c>
      <c r="D22" s="61">
        <f t="shared" si="1"/>
        <v>7286.594999999999</v>
      </c>
      <c r="E22" s="61">
        <f t="shared" si="2"/>
        <v>5829.276</v>
      </c>
      <c r="F22" s="61">
        <f t="shared" si="3"/>
        <v>4857.73</v>
      </c>
      <c r="N22" s="46">
        <v>6</v>
      </c>
      <c r="O22" s="23" t="s">
        <v>72</v>
      </c>
    </row>
    <row r="23" spans="1:14" ht="15.75">
      <c r="A23" s="81" t="s">
        <v>23</v>
      </c>
      <c r="B23" s="60">
        <f>'01'!B28</f>
        <v>10673.89</v>
      </c>
      <c r="C23" s="61">
        <f t="shared" si="0"/>
        <v>9606.500999999998</v>
      </c>
      <c r="D23" s="61">
        <f t="shared" si="1"/>
        <v>8005.4175</v>
      </c>
      <c r="E23" s="61">
        <f t="shared" si="2"/>
        <v>6404.333999999999</v>
      </c>
      <c r="F23" s="61">
        <f t="shared" si="3"/>
        <v>5336.945</v>
      </c>
      <c r="G23" s="59"/>
      <c r="N23" s="46"/>
    </row>
    <row r="24" spans="1:9" ht="9.75" customHeight="1">
      <c r="A24" s="180"/>
      <c r="B24" s="180"/>
      <c r="C24" s="180"/>
      <c r="D24" s="180"/>
      <c r="E24" s="180"/>
      <c r="F24" s="180"/>
      <c r="G24" s="180"/>
      <c r="H24" s="181"/>
      <c r="I24" s="181"/>
    </row>
    <row r="25" spans="1:2" ht="15.75">
      <c r="A25" s="150" t="s">
        <v>73</v>
      </c>
      <c r="B25" s="150"/>
    </row>
    <row r="26" spans="1:9" s="10" customFormat="1" ht="15.75">
      <c r="A26" s="150" t="s">
        <v>75</v>
      </c>
      <c r="B26" s="150"/>
      <c r="C26" s="23"/>
      <c r="F26" s="23"/>
      <c r="G26" s="23"/>
      <c r="H26" s="23"/>
      <c r="I26" s="23"/>
    </row>
    <row r="27" spans="7:25" s="10" customFormat="1" ht="15.75">
      <c r="G27" s="23"/>
      <c r="H27" s="175" t="s">
        <v>80</v>
      </c>
      <c r="I27" s="176"/>
      <c r="J27" s="173" t="s">
        <v>78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</row>
    <row r="28" spans="1:10" ht="15.75">
      <c r="A28" s="173" t="s">
        <v>47</v>
      </c>
      <c r="B28" s="5" t="s">
        <v>48</v>
      </c>
      <c r="C28" s="10"/>
      <c r="D28" s="10"/>
      <c r="H28" s="177"/>
      <c r="I28" s="178"/>
      <c r="J28" s="173"/>
    </row>
    <row r="29" spans="1:10" ht="15.75">
      <c r="A29" s="173"/>
      <c r="B29" s="5" t="s">
        <v>50</v>
      </c>
      <c r="E29" s="150" t="s">
        <v>74</v>
      </c>
      <c r="F29" s="150"/>
      <c r="H29" s="174">
        <f>C51</f>
        <v>8292.8</v>
      </c>
      <c r="I29" s="174"/>
      <c r="J29" s="23">
        <f>H29*(1+(vencimentos!$H$4/100))</f>
        <v>8375.728</v>
      </c>
    </row>
    <row r="30" spans="1:6" ht="15.75">
      <c r="A30" s="47" t="s">
        <v>52</v>
      </c>
      <c r="B30" s="48">
        <v>3633.7140000000004</v>
      </c>
      <c r="E30" s="150" t="s">
        <v>76</v>
      </c>
      <c r="F30" s="150"/>
    </row>
    <row r="31" spans="1:9" ht="15.75">
      <c r="A31" s="47" t="s">
        <v>54</v>
      </c>
      <c r="B31" s="48">
        <v>4719.4591499635035</v>
      </c>
      <c r="H31" s="174"/>
      <c r="I31" s="174"/>
    </row>
    <row r="32" spans="1:6" ht="15.75">
      <c r="A32" s="47" t="s">
        <v>56</v>
      </c>
      <c r="B32" s="48">
        <v>6425.481600000001</v>
      </c>
      <c r="E32" s="173" t="s">
        <v>77</v>
      </c>
      <c r="F32" s="5" t="s">
        <v>48</v>
      </c>
    </row>
    <row r="33" spans="5:6" ht="15.75">
      <c r="E33" s="173"/>
      <c r="F33" s="5" t="s">
        <v>79</v>
      </c>
    </row>
    <row r="34" spans="1:21" ht="15.75">
      <c r="A34" s="150" t="s">
        <v>81</v>
      </c>
      <c r="B34" s="150"/>
      <c r="E34" s="47">
        <v>1</v>
      </c>
      <c r="F34" s="48">
        <v>1530</v>
      </c>
      <c r="U34" s="25"/>
    </row>
    <row r="35" spans="1:21" ht="15.75">
      <c r="A35" s="150" t="s">
        <v>82</v>
      </c>
      <c r="B35" s="150"/>
      <c r="E35" s="47">
        <v>2</v>
      </c>
      <c r="F35" s="48">
        <v>1160</v>
      </c>
      <c r="U35" s="25"/>
    </row>
    <row r="36" spans="5:21" ht="15.75">
      <c r="E36" s="47">
        <v>3</v>
      </c>
      <c r="F36" s="48">
        <v>1000</v>
      </c>
      <c r="U36" s="25"/>
    </row>
    <row r="37" spans="1:21" ht="15.75">
      <c r="A37" s="162" t="s">
        <v>83</v>
      </c>
      <c r="B37" s="5" t="s">
        <v>48</v>
      </c>
      <c r="E37" s="47">
        <v>4</v>
      </c>
      <c r="F37" s="48">
        <v>840</v>
      </c>
      <c r="U37" s="25"/>
    </row>
    <row r="38" spans="1:6" ht="15.75">
      <c r="A38" s="162"/>
      <c r="B38" s="5" t="s">
        <v>50</v>
      </c>
      <c r="E38" s="47">
        <v>5</v>
      </c>
      <c r="F38" s="48">
        <v>710</v>
      </c>
    </row>
    <row r="39" spans="1:6" ht="15.75">
      <c r="A39" s="49" t="s">
        <v>62</v>
      </c>
      <c r="B39" s="48">
        <v>414.13</v>
      </c>
      <c r="E39" s="47">
        <v>6</v>
      </c>
      <c r="F39" s="48">
        <v>610</v>
      </c>
    </row>
    <row r="40" spans="1:6" ht="15" customHeight="1">
      <c r="A40" s="49" t="s">
        <v>64</v>
      </c>
      <c r="B40" s="48">
        <v>828.27</v>
      </c>
      <c r="D40" s="51"/>
      <c r="E40" s="47">
        <v>7</v>
      </c>
      <c r="F40" s="48">
        <v>520</v>
      </c>
    </row>
    <row r="41" spans="1:5" ht="15" customHeight="1">
      <c r="A41" s="49" t="s">
        <v>65</v>
      </c>
      <c r="B41" s="48">
        <v>1656.59</v>
      </c>
      <c r="D41" s="51"/>
      <c r="E41" s="51"/>
    </row>
    <row r="42" spans="1:5" ht="15" customHeight="1">
      <c r="A42" s="49" t="s">
        <v>67</v>
      </c>
      <c r="B42" s="48">
        <v>2484.87</v>
      </c>
      <c r="C42" s="51"/>
      <c r="D42" s="51"/>
      <c r="E42" s="51"/>
    </row>
    <row r="43" spans="2:5" ht="10.5" customHeight="1">
      <c r="B43" s="50"/>
      <c r="C43" s="50"/>
      <c r="D43" s="50" t="s">
        <v>84</v>
      </c>
      <c r="E43" s="50"/>
    </row>
    <row r="44" ht="9.75" customHeight="1" thickBot="1"/>
    <row r="45" spans="1:6" ht="15" customHeight="1">
      <c r="A45" s="163" t="s">
        <v>85</v>
      </c>
      <c r="B45" s="164"/>
      <c r="C45" s="167" t="s">
        <v>86</v>
      </c>
      <c r="D45" s="167"/>
      <c r="E45" s="164" t="s">
        <v>87</v>
      </c>
      <c r="F45" s="169"/>
    </row>
    <row r="46" spans="1:6" ht="16.5" thickBot="1">
      <c r="A46" s="165"/>
      <c r="B46" s="166"/>
      <c r="C46" s="168"/>
      <c r="D46" s="168"/>
      <c r="E46" s="166"/>
      <c r="F46" s="170"/>
    </row>
    <row r="47" spans="1:6" ht="21.75" customHeight="1" thickBot="1">
      <c r="A47" s="158" t="s">
        <v>88</v>
      </c>
      <c r="B47" s="159"/>
      <c r="C47" s="160">
        <v>477</v>
      </c>
      <c r="D47" s="160"/>
      <c r="E47" s="171" t="s">
        <v>181</v>
      </c>
      <c r="F47" s="172"/>
    </row>
    <row r="48" spans="1:6" ht="21.75" customHeight="1">
      <c r="A48" s="182" t="s">
        <v>4</v>
      </c>
      <c r="B48" s="183"/>
      <c r="C48" s="155">
        <v>880</v>
      </c>
      <c r="D48" s="155"/>
      <c r="E48" s="156" t="s">
        <v>184</v>
      </c>
      <c r="F48" s="157"/>
    </row>
    <row r="49" spans="1:6" ht="21.75" customHeight="1">
      <c r="A49" s="184"/>
      <c r="B49" s="185"/>
      <c r="C49" s="188">
        <f>C48/2</f>
        <v>440</v>
      </c>
      <c r="D49" s="188"/>
      <c r="E49" s="190" t="s">
        <v>164</v>
      </c>
      <c r="F49" s="191"/>
    </row>
    <row r="50" spans="1:6" ht="21.75" customHeight="1" thickBot="1">
      <c r="A50" s="186"/>
      <c r="B50" s="187"/>
      <c r="C50" s="189" t="s">
        <v>180</v>
      </c>
      <c r="D50" s="189"/>
      <c r="E50" s="192" t="s">
        <v>165</v>
      </c>
      <c r="F50" s="193"/>
    </row>
    <row r="51" spans="1:6" ht="29.25" customHeight="1" thickBot="1">
      <c r="A51" s="158" t="s">
        <v>80</v>
      </c>
      <c r="B51" s="159"/>
      <c r="C51" s="160">
        <v>8292.8</v>
      </c>
      <c r="D51" s="160"/>
      <c r="E51" s="159" t="s">
        <v>89</v>
      </c>
      <c r="F51" s="161"/>
    </row>
    <row r="52" spans="1:18" ht="44.25" customHeight="1" thickBot="1">
      <c r="A52" s="151" t="s">
        <v>134</v>
      </c>
      <c r="B52" s="152"/>
      <c r="C52" s="153">
        <v>466.93</v>
      </c>
      <c r="D52" s="153"/>
      <c r="E52" s="152" t="s">
        <v>135</v>
      </c>
      <c r="F52" s="154"/>
      <c r="R52" s="22"/>
    </row>
    <row r="53" ht="49.5" customHeight="1"/>
  </sheetData>
  <sheetProtection selectLockedCells="1" selectUnlockedCells="1"/>
  <mergeCells count="38">
    <mergeCell ref="A25:B25"/>
    <mergeCell ref="E29:F29"/>
    <mergeCell ref="A26:B26"/>
    <mergeCell ref="A48:B50"/>
    <mergeCell ref="C49:D49"/>
    <mergeCell ref="C50:D50"/>
    <mergeCell ref="E49:F49"/>
    <mergeCell ref="E50:F50"/>
    <mergeCell ref="E30:F30"/>
    <mergeCell ref="A28:A29"/>
    <mergeCell ref="A2:A3"/>
    <mergeCell ref="B2:F2"/>
    <mergeCell ref="N2:Q3"/>
    <mergeCell ref="H5:H6"/>
    <mergeCell ref="H11:H12"/>
    <mergeCell ref="A24:I24"/>
    <mergeCell ref="E32:E33"/>
    <mergeCell ref="J27:J28"/>
    <mergeCell ref="H29:I29"/>
    <mergeCell ref="H31:I31"/>
    <mergeCell ref="A34:B34"/>
    <mergeCell ref="H27:I28"/>
    <mergeCell ref="A45:B46"/>
    <mergeCell ref="C45:D46"/>
    <mergeCell ref="E45:F46"/>
    <mergeCell ref="A47:B47"/>
    <mergeCell ref="C47:D47"/>
    <mergeCell ref="E47:F47"/>
    <mergeCell ref="A35:B35"/>
    <mergeCell ref="A52:B52"/>
    <mergeCell ref="C52:D52"/>
    <mergeCell ref="E52:F52"/>
    <mergeCell ref="C48:D48"/>
    <mergeCell ref="E48:F48"/>
    <mergeCell ref="A51:B51"/>
    <mergeCell ref="C51:D51"/>
    <mergeCell ref="E51:F51"/>
    <mergeCell ref="A37:A38"/>
  </mergeCells>
  <printOptions horizontalCentered="1"/>
  <pageMargins left="0.3937007874015748" right="0.2755905511811024" top="0.5118110236220472" bottom="0.7480314960629921" header="0.5118110236220472" footer="0.5118110236220472"/>
  <pageSetup horizontalDpi="300" verticalDpi="300" orientation="portrait" paperSize="9" scale="88" r:id="rId1"/>
  <headerFooter alignWithMargins="0">
    <oddHeader>&amp;R&amp;"Arial,Negrito"&amp;11SECRETARIA DE FINANÇAS E GESTÃO
&amp;"Arial,Normal"&amp;10DEGEPAT
COMAC
SECAR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IS36"/>
  <sheetViews>
    <sheetView zoomScaleSheetLayoutView="115" zoomScalePageLayoutView="0" workbookViewId="0" topLeftCell="A1">
      <selection activeCell="B21" sqref="B21"/>
    </sheetView>
  </sheetViews>
  <sheetFormatPr defaultColWidth="11.421875" defaultRowHeight="12.75"/>
  <cols>
    <col min="1" max="1" width="25.8515625" style="4" customWidth="1"/>
    <col min="2" max="2" width="24.421875" style="4" customWidth="1"/>
    <col min="3" max="3" width="23.140625" style="4" customWidth="1"/>
    <col min="4" max="8" width="11.421875" style="4" hidden="1" customWidth="1"/>
    <col min="9" max="252" width="11.421875" style="4" customWidth="1"/>
  </cols>
  <sheetData>
    <row r="3" spans="1:5" ht="21" customHeight="1">
      <c r="A3" s="52" t="s">
        <v>90</v>
      </c>
      <c r="B3" s="52"/>
      <c r="C3" s="52"/>
      <c r="D3" s="1"/>
      <c r="E3" s="12"/>
    </row>
    <row r="4" spans="1:5" ht="21" customHeight="1">
      <c r="A4" s="194" t="s">
        <v>91</v>
      </c>
      <c r="B4" s="13" t="s">
        <v>92</v>
      </c>
      <c r="C4" s="13" t="s">
        <v>136</v>
      </c>
      <c r="E4" s="14" t="s">
        <v>90</v>
      </c>
    </row>
    <row r="5" spans="1:5" ht="21" customHeight="1">
      <c r="A5" s="194"/>
      <c r="B5" s="15">
        <f>vencimentos!B23</f>
        <v>4840.91</v>
      </c>
      <c r="C5" s="16">
        <f>vencimentos!B22</f>
        <v>4774.19</v>
      </c>
      <c r="E5" s="195" t="s">
        <v>90</v>
      </c>
    </row>
    <row r="6" spans="1:5" ht="21" customHeight="1">
      <c r="A6" s="194"/>
      <c r="B6" s="17" t="str">
        <f>"( "&amp;G10&amp;" / AULA)"</f>
        <v>( 24,2 / AULA)</v>
      </c>
      <c r="C6" s="17" t="str">
        <f>"( "&amp;H10&amp;" / AULA)"</f>
        <v>( 23,87 / AULA)</v>
      </c>
      <c r="E6" s="195"/>
    </row>
    <row r="7" spans="1:253" s="23" customFormat="1" ht="21" customHeight="1">
      <c r="A7" s="18" t="s">
        <v>93</v>
      </c>
      <c r="B7" s="19">
        <f>vencimentos!$B$23/200*E7</f>
        <v>4719.88725</v>
      </c>
      <c r="C7" s="19">
        <f>vencimentos!$B$22/200*E7</f>
        <v>4654.835249999999</v>
      </c>
      <c r="D7" s="20"/>
      <c r="E7" s="21">
        <v>195</v>
      </c>
      <c r="F7" s="22"/>
      <c r="G7" s="23" t="s">
        <v>94</v>
      </c>
      <c r="IS7"/>
    </row>
    <row r="8" spans="1:253" s="23" customFormat="1" ht="21" customHeight="1">
      <c r="A8" s="18" t="s">
        <v>95</v>
      </c>
      <c r="B8" s="19">
        <f>vencimentos!$B$23/200*E8</f>
        <v>4598.8645</v>
      </c>
      <c r="C8" s="19">
        <f>vencimentos!$B$22/200*E8</f>
        <v>4535.4805</v>
      </c>
      <c r="E8" s="24">
        <v>190</v>
      </c>
      <c r="F8" s="22"/>
      <c r="G8" s="23" t="s">
        <v>20</v>
      </c>
      <c r="H8" s="23" t="s">
        <v>131</v>
      </c>
      <c r="IS8"/>
    </row>
    <row r="9" spans="1:253" s="23" customFormat="1" ht="21" customHeight="1">
      <c r="A9" s="18" t="s">
        <v>96</v>
      </c>
      <c r="B9" s="19">
        <f>vencimentos!$B$23/200*E9</f>
        <v>4477.84175</v>
      </c>
      <c r="C9" s="19">
        <f>vencimentos!$B$22/200*E9</f>
        <v>4416.125749999999</v>
      </c>
      <c r="E9" s="24">
        <v>185</v>
      </c>
      <c r="F9" s="22"/>
      <c r="G9" s="25">
        <f>vencimentos!B23/200</f>
        <v>24.204549999999998</v>
      </c>
      <c r="H9" s="22">
        <f>vencimentos!B22/200</f>
        <v>23.870949999999997</v>
      </c>
      <c r="IS9"/>
    </row>
    <row r="10" spans="1:253" s="23" customFormat="1" ht="21" customHeight="1">
      <c r="A10" s="18" t="s">
        <v>97</v>
      </c>
      <c r="B10" s="19">
        <f>vencimentos!$B$23/200*E10</f>
        <v>4356.8189999999995</v>
      </c>
      <c r="C10" s="19">
        <f>vencimentos!$B$22/200*E10</f>
        <v>4296.771</v>
      </c>
      <c r="E10" s="24">
        <v>180</v>
      </c>
      <c r="F10" s="22"/>
      <c r="G10" s="25">
        <f>ROUND(G9,2)</f>
        <v>24.2</v>
      </c>
      <c r="H10" s="25">
        <f>ROUND(H9,2)</f>
        <v>23.87</v>
      </c>
      <c r="IS10"/>
    </row>
    <row r="11" spans="1:253" s="23" customFormat="1" ht="21" customHeight="1">
      <c r="A11" s="18" t="s">
        <v>98</v>
      </c>
      <c r="B11" s="19">
        <f>vencimentos!$B$23/200*E11</f>
        <v>4235.796249999999</v>
      </c>
      <c r="C11" s="19">
        <f>vencimentos!$B$22/200*E11</f>
        <v>4177.416249999999</v>
      </c>
      <c r="E11" s="24">
        <v>175</v>
      </c>
      <c r="F11" s="22"/>
      <c r="IS11"/>
    </row>
    <row r="12" spans="1:253" s="23" customFormat="1" ht="21" customHeight="1">
      <c r="A12" s="18" t="s">
        <v>99</v>
      </c>
      <c r="B12" s="19">
        <f>vencimentos!$B$23/200*E12</f>
        <v>4114.773499999999</v>
      </c>
      <c r="C12" s="19">
        <f>vencimentos!$B$22/200*E12</f>
        <v>4058.0614999999993</v>
      </c>
      <c r="E12" s="24">
        <v>170</v>
      </c>
      <c r="F12" s="22"/>
      <c r="IS12"/>
    </row>
    <row r="13" spans="1:253" s="23" customFormat="1" ht="21" customHeight="1">
      <c r="A13" s="18" t="s">
        <v>100</v>
      </c>
      <c r="B13" s="19">
        <f>vencimentos!$B$23/200*E13</f>
        <v>3993.7507499999997</v>
      </c>
      <c r="C13" s="19">
        <f>vencimentos!$B$22/200*E13</f>
        <v>3938.7067499999994</v>
      </c>
      <c r="E13" s="24">
        <v>165</v>
      </c>
      <c r="F13" s="22"/>
      <c r="IS13"/>
    </row>
    <row r="14" spans="1:253" s="23" customFormat="1" ht="21" customHeight="1">
      <c r="A14" s="18" t="s">
        <v>101</v>
      </c>
      <c r="B14" s="19">
        <f>vencimentos!$B$23/200*E14</f>
        <v>3872.7279999999996</v>
      </c>
      <c r="C14" s="19">
        <f>vencimentos!$B$22/200*E14</f>
        <v>3819.3519999999994</v>
      </c>
      <c r="E14" s="24">
        <v>160</v>
      </c>
      <c r="F14" s="22"/>
      <c r="IS14"/>
    </row>
    <row r="15" spans="1:253" s="23" customFormat="1" ht="21" customHeight="1">
      <c r="A15" s="18" t="s">
        <v>102</v>
      </c>
      <c r="B15" s="19">
        <f>vencimentos!$B$23/200*E15</f>
        <v>3751.7052499999995</v>
      </c>
      <c r="C15" s="19">
        <f>vencimentos!$B$22/200*E15</f>
        <v>3699.9972499999994</v>
      </c>
      <c r="E15" s="24">
        <v>155</v>
      </c>
      <c r="F15" s="22"/>
      <c r="IS15"/>
    </row>
    <row r="16" spans="1:253" s="23" customFormat="1" ht="21" customHeight="1">
      <c r="A16" s="18" t="s">
        <v>103</v>
      </c>
      <c r="B16" s="19">
        <f>vencimentos!$B$23/200*E16</f>
        <v>3630.6824999999994</v>
      </c>
      <c r="C16" s="19">
        <f>vencimentos!$B$22/200*E16</f>
        <v>3580.6424999999995</v>
      </c>
      <c r="E16" s="24">
        <v>150</v>
      </c>
      <c r="F16" s="22"/>
      <c r="IS16"/>
    </row>
    <row r="17" spans="1:253" s="23" customFormat="1" ht="21" customHeight="1">
      <c r="A17" s="18" t="s">
        <v>104</v>
      </c>
      <c r="B17" s="19">
        <f>vencimentos!$B$23/200*E17</f>
        <v>3509.65975</v>
      </c>
      <c r="C17" s="19">
        <f>vencimentos!$B$22/200*E17</f>
        <v>3461.2877499999995</v>
      </c>
      <c r="E17" s="24">
        <v>145</v>
      </c>
      <c r="F17" s="22"/>
      <c r="IS17"/>
    </row>
    <row r="18" spans="1:253" s="23" customFormat="1" ht="21" customHeight="1">
      <c r="A18" s="18" t="s">
        <v>105</v>
      </c>
      <c r="B18" s="19">
        <f>vencimentos!$B$23/200*E18</f>
        <v>3388.6369999999997</v>
      </c>
      <c r="C18" s="19">
        <f>vencimentos!$B$22/200*E18</f>
        <v>3341.9329999999995</v>
      </c>
      <c r="E18" s="24">
        <v>140</v>
      </c>
      <c r="F18" s="22"/>
      <c r="IS18"/>
    </row>
    <row r="19" spans="1:253" s="23" customFormat="1" ht="21" customHeight="1">
      <c r="A19" s="18" t="s">
        <v>106</v>
      </c>
      <c r="B19" s="19">
        <f>vencimentos!$B$23/200*E19</f>
        <v>3146.5914999999995</v>
      </c>
      <c r="C19" s="19">
        <f>vencimentos!$B$22/200*E19</f>
        <v>3103.2234999999996</v>
      </c>
      <c r="E19" s="24">
        <v>130</v>
      </c>
      <c r="F19" s="22"/>
      <c r="IS19"/>
    </row>
    <row r="20" spans="1:253" s="23" customFormat="1" ht="21" customHeight="1">
      <c r="A20" s="18" t="s">
        <v>107</v>
      </c>
      <c r="B20" s="19">
        <f>vencimentos!$B$23/200*E20</f>
        <v>3025.56875</v>
      </c>
      <c r="C20" s="19">
        <f>vencimentos!$B$22/200*E20</f>
        <v>2983.8687499999996</v>
      </c>
      <c r="E20" s="24">
        <v>125</v>
      </c>
      <c r="F20" s="22"/>
      <c r="IS20"/>
    </row>
    <row r="21" spans="1:253" s="23" customFormat="1" ht="21" customHeight="1">
      <c r="A21" s="18" t="s">
        <v>108</v>
      </c>
      <c r="B21" s="19">
        <f>vencimentos!$B$23/200*E21</f>
        <v>2904.546</v>
      </c>
      <c r="C21" s="19">
        <f>vencimentos!$B$22/200*E21</f>
        <v>2864.5139999999997</v>
      </c>
      <c r="E21" s="24">
        <v>120</v>
      </c>
      <c r="F21" s="22"/>
      <c r="IS21"/>
    </row>
    <row r="22" spans="1:253" s="23" customFormat="1" ht="21" customHeight="1">
      <c r="A22" s="18" t="s">
        <v>109</v>
      </c>
      <c r="B22" s="19">
        <f>vencimentos!$B$23/200*E22</f>
        <v>2783.5232499999997</v>
      </c>
      <c r="C22" s="19">
        <f>vencimentos!$B$22/200*E22</f>
        <v>2745.1592499999997</v>
      </c>
      <c r="E22" s="24">
        <v>115</v>
      </c>
      <c r="F22" s="22"/>
      <c r="IS22"/>
    </row>
    <row r="23" spans="1:253" s="23" customFormat="1" ht="21" customHeight="1">
      <c r="A23" s="18" t="s">
        <v>110</v>
      </c>
      <c r="B23" s="19">
        <f>vencimentos!$B$23/200*E23</f>
        <v>2541.4777499999996</v>
      </c>
      <c r="C23" s="19">
        <f>vencimentos!$B$22/200*E23</f>
        <v>2506.4497499999998</v>
      </c>
      <c r="E23" s="24">
        <v>105</v>
      </c>
      <c r="F23" s="22"/>
      <c r="IS23"/>
    </row>
    <row r="25" ht="21" customHeight="1">
      <c r="A25" s="7"/>
    </row>
    <row r="26" ht="21" customHeight="1">
      <c r="A26" s="7"/>
    </row>
    <row r="28" ht="21" customHeight="1">
      <c r="A28" s="7"/>
    </row>
    <row r="36" ht="21" customHeight="1">
      <c r="A36" s="7"/>
    </row>
  </sheetData>
  <sheetProtection selectLockedCells="1" selectUnlockedCells="1"/>
  <mergeCells count="2">
    <mergeCell ref="A4:A6"/>
    <mergeCell ref="E5:E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 xml:space="preserve">&amp;R&amp;"Arial,Negrito"&amp;11SECRETARIA DE FINANÇAS E GESTÃO ⠀⠀ 
&amp;"Arial,Normal"DEGEPAT⠀⠀⠀ 
COMAC⠀⠀⠀ 
SECAR⠀⠀⠀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H61"/>
  <sheetViews>
    <sheetView zoomScale="145" zoomScaleNormal="145" zoomScaleSheetLayoutView="100" zoomScalePageLayoutView="0" workbookViewId="0" topLeftCell="A1">
      <selection activeCell="A62" sqref="A62"/>
    </sheetView>
  </sheetViews>
  <sheetFormatPr defaultColWidth="11.421875" defaultRowHeight="12.75"/>
  <cols>
    <col min="1" max="1" width="21.140625" style="26" customWidth="1"/>
    <col min="2" max="2" width="19.8515625" style="26" customWidth="1"/>
    <col min="3" max="4" width="19.57421875" style="26" customWidth="1"/>
    <col min="5" max="5" width="18.421875" style="27" customWidth="1"/>
    <col min="6" max="6" width="8.8515625" style="27" customWidth="1"/>
    <col min="7" max="16384" width="11.421875" style="27" customWidth="1"/>
  </cols>
  <sheetData>
    <row r="2" ht="15">
      <c r="A2" s="28" t="s">
        <v>111</v>
      </c>
    </row>
    <row r="3" ht="28.5" customHeight="1"/>
    <row r="4" spans="1:4" s="30" customFormat="1" ht="18" customHeight="1">
      <c r="A4" s="201" t="s">
        <v>112</v>
      </c>
      <c r="B4" s="29" t="s">
        <v>113</v>
      </c>
      <c r="C4" s="27"/>
      <c r="D4" s="27"/>
    </row>
    <row r="5" spans="1:4" s="30" customFormat="1" ht="15.75" customHeight="1">
      <c r="A5" s="201"/>
      <c r="B5" s="31" t="s">
        <v>114</v>
      </c>
      <c r="C5" s="27"/>
      <c r="D5" s="27"/>
    </row>
    <row r="6" spans="1:4" s="32" customFormat="1" ht="15.75" customHeight="1">
      <c r="A6" s="201"/>
      <c r="B6" s="31" t="s">
        <v>115</v>
      </c>
      <c r="C6" s="27"/>
      <c r="D6" s="27"/>
    </row>
    <row r="7" spans="1:5" ht="23.25" customHeight="1">
      <c r="A7" s="33" t="s">
        <v>116</v>
      </c>
      <c r="B7" s="34">
        <v>26270</v>
      </c>
      <c r="C7" s="85"/>
      <c r="D7" s="27"/>
      <c r="E7" s="85"/>
    </row>
    <row r="8" spans="1:5" ht="21.75" customHeight="1">
      <c r="A8" s="33" t="s">
        <v>117</v>
      </c>
      <c r="B8" s="34">
        <v>13140</v>
      </c>
      <c r="C8" s="27"/>
      <c r="D8" s="27"/>
      <c r="E8" s="85"/>
    </row>
    <row r="11" ht="15">
      <c r="A11" s="28" t="s">
        <v>118</v>
      </c>
    </row>
    <row r="12" ht="26.25" customHeight="1"/>
    <row r="13" spans="1:5" ht="15">
      <c r="A13" s="202" t="s">
        <v>119</v>
      </c>
      <c r="B13" s="29" t="s">
        <v>48</v>
      </c>
      <c r="E13" s="35"/>
    </row>
    <row r="14" spans="1:5" ht="15">
      <c r="A14" s="202"/>
      <c r="B14" s="31" t="s">
        <v>115</v>
      </c>
      <c r="E14" s="35"/>
    </row>
    <row r="15" spans="1:5" ht="15">
      <c r="A15" s="9" t="s">
        <v>120</v>
      </c>
      <c r="B15" s="34">
        <v>22900</v>
      </c>
      <c r="C15" s="84"/>
      <c r="E15" s="85"/>
    </row>
    <row r="16" spans="1:5" ht="15">
      <c r="A16" s="9" t="s">
        <v>121</v>
      </c>
      <c r="B16" s="34">
        <v>17350</v>
      </c>
      <c r="E16" s="85"/>
    </row>
    <row r="17" spans="1:5" ht="15">
      <c r="A17" s="9" t="s">
        <v>122</v>
      </c>
      <c r="B17" s="34">
        <v>16380</v>
      </c>
      <c r="E17" s="85"/>
    </row>
    <row r="18" spans="1:5" ht="15">
      <c r="A18" s="9" t="s">
        <v>123</v>
      </c>
      <c r="B18" s="34">
        <v>10260</v>
      </c>
      <c r="E18" s="85"/>
    </row>
    <row r="19" spans="1:5" ht="12.75" customHeight="1">
      <c r="A19" s="9" t="s">
        <v>124</v>
      </c>
      <c r="B19" s="34">
        <v>7240</v>
      </c>
      <c r="E19" s="85"/>
    </row>
    <row r="20" spans="1:5" ht="12.75" customHeight="1">
      <c r="A20" s="9" t="s">
        <v>125</v>
      </c>
      <c r="B20" s="34">
        <v>4200</v>
      </c>
      <c r="E20" s="85"/>
    </row>
    <row r="21" spans="1:5" ht="18" customHeight="1">
      <c r="A21" s="36"/>
      <c r="B21" s="37"/>
      <c r="E21" s="35"/>
    </row>
    <row r="22" spans="1:8" ht="12.75">
      <c r="A22" s="87" t="s">
        <v>185</v>
      </c>
      <c r="B22" s="77"/>
      <c r="C22" s="77"/>
      <c r="D22" s="77"/>
      <c r="E22" s="77"/>
      <c r="F22" s="82"/>
      <c r="G22" s="82"/>
      <c r="H22" s="82"/>
    </row>
    <row r="23" spans="1:8" ht="18" customHeight="1">
      <c r="A23" s="88"/>
      <c r="B23" s="88"/>
      <c r="C23" s="88"/>
      <c r="D23" s="88"/>
      <c r="E23" s="88"/>
      <c r="F23" s="77"/>
      <c r="G23" s="77"/>
      <c r="H23" s="77"/>
    </row>
    <row r="24" spans="1:8" ht="24" customHeight="1">
      <c r="A24" s="199" t="s">
        <v>166</v>
      </c>
      <c r="B24" s="199"/>
      <c r="C24" s="199"/>
      <c r="D24" s="199"/>
      <c r="E24" s="199"/>
      <c r="F24" s="82"/>
      <c r="G24" s="82"/>
      <c r="H24" s="82"/>
    </row>
    <row r="25" spans="1:8" ht="7.5" customHeight="1">
      <c r="A25" s="77"/>
      <c r="B25" s="77"/>
      <c r="C25" s="77"/>
      <c r="D25" s="77"/>
      <c r="E25" s="77"/>
      <c r="F25" s="77"/>
      <c r="G25" s="77"/>
      <c r="H25" s="77"/>
    </row>
    <row r="26" spans="1:8" ht="18" customHeight="1">
      <c r="A26" s="199" t="s">
        <v>167</v>
      </c>
      <c r="B26" s="199"/>
      <c r="C26" s="199"/>
      <c r="D26" s="199"/>
      <c r="E26" s="199"/>
      <c r="F26" s="77"/>
      <c r="G26" s="77"/>
      <c r="H26" s="77"/>
    </row>
    <row r="27" spans="1:8" ht="18" customHeight="1">
      <c r="A27" s="197" t="s">
        <v>126</v>
      </c>
      <c r="B27" s="197"/>
      <c r="C27" s="197"/>
      <c r="D27" s="197"/>
      <c r="E27" s="197"/>
      <c r="F27" s="77"/>
      <c r="G27" s="77"/>
      <c r="H27" s="77"/>
    </row>
    <row r="28" spans="1:8" ht="12.75" customHeight="1">
      <c r="A28" s="197" t="s">
        <v>127</v>
      </c>
      <c r="B28" s="197"/>
      <c r="C28" s="197"/>
      <c r="D28" s="197"/>
      <c r="E28" s="197"/>
      <c r="F28" s="77"/>
      <c r="G28" s="77"/>
      <c r="H28" s="77"/>
    </row>
    <row r="29" spans="1:8" ht="12.75" customHeight="1">
      <c r="A29" s="197" t="s">
        <v>128</v>
      </c>
      <c r="B29" s="197"/>
      <c r="C29" s="197"/>
      <c r="D29" s="197"/>
      <c r="E29" s="197"/>
      <c r="F29" s="77"/>
      <c r="G29" s="77"/>
      <c r="H29" s="77"/>
    </row>
    <row r="30" spans="1:8" ht="12.75" customHeight="1">
      <c r="A30" s="197" t="s">
        <v>129</v>
      </c>
      <c r="B30" s="197"/>
      <c r="C30" s="197"/>
      <c r="D30" s="197"/>
      <c r="E30" s="197"/>
      <c r="F30" s="77"/>
      <c r="G30" s="77"/>
      <c r="H30" s="77"/>
    </row>
    <row r="31" spans="1:8" ht="12.75" customHeight="1">
      <c r="A31" s="197" t="s">
        <v>130</v>
      </c>
      <c r="B31" s="197"/>
      <c r="C31" s="197"/>
      <c r="D31" s="197"/>
      <c r="E31" s="197"/>
      <c r="F31" s="77"/>
      <c r="G31" s="77"/>
      <c r="H31" s="77"/>
    </row>
    <row r="32" spans="1:8" ht="6" customHeight="1">
      <c r="A32" s="197"/>
      <c r="B32" s="197"/>
      <c r="C32" s="197"/>
      <c r="D32" s="197"/>
      <c r="E32" s="197"/>
      <c r="F32" s="77"/>
      <c r="G32" s="77"/>
      <c r="H32" s="77"/>
    </row>
    <row r="33" spans="1:8" ht="12.75" customHeight="1">
      <c r="A33" s="199" t="s">
        <v>168</v>
      </c>
      <c r="B33" s="199"/>
      <c r="C33" s="199"/>
      <c r="D33" s="199"/>
      <c r="E33" s="199"/>
      <c r="F33" s="82"/>
      <c r="G33" s="82"/>
      <c r="H33" s="82"/>
    </row>
    <row r="34" spans="1:8" ht="12.75">
      <c r="A34" s="77" t="s">
        <v>138</v>
      </c>
      <c r="B34" s="77"/>
      <c r="C34" s="77"/>
      <c r="D34" s="77"/>
      <c r="E34" s="77"/>
      <c r="F34" s="77"/>
      <c r="G34" s="77"/>
      <c r="H34" s="77"/>
    </row>
    <row r="35" spans="1:8" ht="12.75">
      <c r="A35" s="77" t="s">
        <v>170</v>
      </c>
      <c r="B35" s="77"/>
      <c r="C35" s="77"/>
      <c r="D35" s="77"/>
      <c r="E35" s="77"/>
      <c r="F35" s="77"/>
      <c r="G35" s="77"/>
      <c r="H35" s="77"/>
    </row>
    <row r="36" spans="1:8" ht="6" customHeight="1">
      <c r="A36" s="77"/>
      <c r="B36" s="77"/>
      <c r="C36" s="77"/>
      <c r="D36" s="77"/>
      <c r="E36" s="77"/>
      <c r="F36" s="77"/>
      <c r="G36" s="77"/>
      <c r="H36" s="77"/>
    </row>
    <row r="37" spans="1:8" ht="12.75" customHeight="1">
      <c r="A37" s="197" t="s">
        <v>179</v>
      </c>
      <c r="B37" s="197"/>
      <c r="C37" s="197"/>
      <c r="D37" s="197"/>
      <c r="E37" s="197"/>
      <c r="F37" s="89"/>
      <c r="G37" s="82"/>
      <c r="H37" s="82"/>
    </row>
    <row r="38" spans="1:8" ht="12.75">
      <c r="A38" s="197"/>
      <c r="B38" s="197"/>
      <c r="C38" s="197"/>
      <c r="D38" s="197"/>
      <c r="E38" s="197"/>
      <c r="F38" s="89"/>
      <c r="G38" s="77"/>
      <c r="H38" s="77"/>
    </row>
    <row r="39" spans="1:8" ht="12.75">
      <c r="A39" s="83" t="s">
        <v>169</v>
      </c>
      <c r="B39" s="83"/>
      <c r="C39" s="78"/>
      <c r="D39" s="78"/>
      <c r="E39" s="78"/>
      <c r="F39" s="77"/>
      <c r="G39" s="77"/>
      <c r="H39" s="77"/>
    </row>
    <row r="40" spans="1:8" ht="6" customHeight="1">
      <c r="A40" s="77"/>
      <c r="B40" s="77"/>
      <c r="C40" s="77"/>
      <c r="D40" s="77"/>
      <c r="E40" s="77"/>
      <c r="F40" s="77"/>
      <c r="G40" s="77"/>
      <c r="H40" s="77"/>
    </row>
    <row r="41" spans="1:8" ht="29.25" customHeight="1">
      <c r="A41" s="199" t="s">
        <v>178</v>
      </c>
      <c r="B41" s="199"/>
      <c r="C41" s="199"/>
      <c r="D41" s="199"/>
      <c r="E41" s="199"/>
      <c r="F41" s="82"/>
      <c r="G41" s="82"/>
      <c r="H41" s="82"/>
    </row>
    <row r="42" spans="1:8" ht="11.25" customHeight="1">
      <c r="A42" s="86" t="s">
        <v>172</v>
      </c>
      <c r="B42" s="77"/>
      <c r="C42" s="77"/>
      <c r="D42" s="77"/>
      <c r="E42" s="77"/>
      <c r="F42" s="77"/>
      <c r="G42" s="77"/>
      <c r="H42" s="77"/>
    </row>
    <row r="43" spans="1:8" ht="11.25" customHeight="1">
      <c r="A43" s="86" t="s">
        <v>173</v>
      </c>
      <c r="B43" s="77"/>
      <c r="C43" s="77"/>
      <c r="D43" s="77"/>
      <c r="E43" s="77"/>
      <c r="F43" s="77"/>
      <c r="G43" s="77"/>
      <c r="H43" s="77"/>
    </row>
    <row r="44" spans="1:8" ht="11.25" customHeight="1">
      <c r="A44" s="86" t="s">
        <v>174</v>
      </c>
      <c r="B44" s="77"/>
      <c r="C44" s="77"/>
      <c r="D44" s="77"/>
      <c r="E44" s="77"/>
      <c r="F44" s="77"/>
      <c r="G44" s="77"/>
      <c r="H44" s="77"/>
    </row>
    <row r="45" spans="1:8" ht="11.25" customHeight="1">
      <c r="A45" s="86" t="s">
        <v>175</v>
      </c>
      <c r="B45" s="77"/>
      <c r="C45" s="77"/>
      <c r="D45" s="77"/>
      <c r="E45" s="77"/>
      <c r="F45" s="77"/>
      <c r="G45" s="77"/>
      <c r="H45" s="77"/>
    </row>
    <row r="46" spans="1:8" ht="11.25" customHeight="1">
      <c r="A46" s="86" t="s">
        <v>176</v>
      </c>
      <c r="B46" s="77"/>
      <c r="C46" s="77"/>
      <c r="D46" s="77"/>
      <c r="E46" s="77"/>
      <c r="F46" s="77"/>
      <c r="G46" s="77"/>
      <c r="H46" s="77"/>
    </row>
    <row r="47" spans="1:8" ht="11.25" customHeight="1">
      <c r="A47" s="86" t="s">
        <v>177</v>
      </c>
      <c r="B47" s="77"/>
      <c r="C47" s="77"/>
      <c r="D47" s="77"/>
      <c r="E47" s="77"/>
      <c r="F47" s="77"/>
      <c r="G47" s="77"/>
      <c r="H47" s="77"/>
    </row>
    <row r="48" spans="1:8" ht="5.25" customHeight="1">
      <c r="A48" s="77"/>
      <c r="B48" s="77"/>
      <c r="C48" s="77"/>
      <c r="D48" s="77"/>
      <c r="E48" s="77"/>
      <c r="F48" s="77"/>
      <c r="G48" s="77"/>
      <c r="H48" s="77"/>
    </row>
    <row r="49" spans="1:8" ht="30" customHeight="1">
      <c r="A49" s="200" t="s">
        <v>171</v>
      </c>
      <c r="B49" s="200"/>
      <c r="C49" s="200"/>
      <c r="D49" s="200"/>
      <c r="E49" s="200"/>
      <c r="F49" s="90"/>
      <c r="G49" s="82"/>
      <c r="H49" s="82"/>
    </row>
    <row r="51" spans="1:5" ht="12.75">
      <c r="A51" s="198" t="s">
        <v>190</v>
      </c>
      <c r="B51" s="198"/>
      <c r="C51" s="198"/>
      <c r="D51" s="198"/>
      <c r="E51" s="198"/>
    </row>
    <row r="52" spans="1:5" ht="12.75">
      <c r="A52" s="196" t="s">
        <v>186</v>
      </c>
      <c r="B52" s="196"/>
      <c r="C52" s="196"/>
      <c r="D52" s="196"/>
      <c r="E52" s="196"/>
    </row>
    <row r="53" spans="1:5" ht="12.75">
      <c r="A53" s="196" t="s">
        <v>187</v>
      </c>
      <c r="B53" s="196"/>
      <c r="C53" s="196"/>
      <c r="D53" s="196"/>
      <c r="E53" s="196"/>
    </row>
    <row r="54" spans="1:5" ht="12.75">
      <c r="A54" s="196" t="s">
        <v>188</v>
      </c>
      <c r="B54" s="196"/>
      <c r="C54" s="196"/>
      <c r="D54" s="196"/>
      <c r="E54" s="196"/>
    </row>
    <row r="55" spans="1:5" ht="12.75">
      <c r="A55" s="196" t="s">
        <v>129</v>
      </c>
      <c r="B55" s="196"/>
      <c r="C55" s="196"/>
      <c r="D55" s="196"/>
      <c r="E55" s="196"/>
    </row>
    <row r="56" spans="1:5" ht="12.75">
      <c r="A56" s="196" t="s">
        <v>189</v>
      </c>
      <c r="B56" s="196"/>
      <c r="C56" s="196"/>
      <c r="D56" s="196"/>
      <c r="E56" s="196"/>
    </row>
    <row r="58" spans="1:5" ht="12.75">
      <c r="A58" s="199" t="s">
        <v>192</v>
      </c>
      <c r="B58" s="199"/>
      <c r="C58" s="199"/>
      <c r="D58" s="199"/>
      <c r="E58" s="199"/>
    </row>
    <row r="59" spans="1:5" ht="12.75">
      <c r="A59" s="77" t="s">
        <v>193</v>
      </c>
      <c r="B59" s="77"/>
      <c r="C59" s="77"/>
      <c r="D59" s="77"/>
      <c r="E59" s="77"/>
    </row>
    <row r="60" spans="1:5" ht="12.75">
      <c r="A60" s="77" t="s">
        <v>195</v>
      </c>
      <c r="B60" s="77"/>
      <c r="C60" s="77"/>
      <c r="D60" s="77"/>
      <c r="E60" s="77"/>
    </row>
    <row r="61" ht="15">
      <c r="A61" s="77" t="s">
        <v>196</v>
      </c>
    </row>
  </sheetData>
  <sheetProtection selectLockedCells="1" selectUnlockedCells="1"/>
  <mergeCells count="21">
    <mergeCell ref="A4:A6"/>
    <mergeCell ref="A13:A14"/>
    <mergeCell ref="A24:E24"/>
    <mergeCell ref="A26:E26"/>
    <mergeCell ref="A28:E28"/>
    <mergeCell ref="A51:E51"/>
    <mergeCell ref="A58:E58"/>
    <mergeCell ref="A41:E41"/>
    <mergeCell ref="A49:E49"/>
    <mergeCell ref="A33:E33"/>
    <mergeCell ref="A27:E27"/>
    <mergeCell ref="A52:E52"/>
    <mergeCell ref="A29:E29"/>
    <mergeCell ref="A53:E53"/>
    <mergeCell ref="A54:E54"/>
    <mergeCell ref="A55:E55"/>
    <mergeCell ref="A56:E56"/>
    <mergeCell ref="A30:E30"/>
    <mergeCell ref="A31:E31"/>
    <mergeCell ref="A32:E32"/>
    <mergeCell ref="A37:E38"/>
  </mergeCells>
  <printOptions horizontalCentered="1"/>
  <pageMargins left="0.3937007874015748" right="0.3937007874015748" top="0.5118110236220472" bottom="0.3937007874015748" header="0.5118110236220472" footer="0.5118110236220472"/>
  <pageSetup horizontalDpi="300" verticalDpi="300" orientation="portrait" paperSize="9" scale="95" r:id="rId1"/>
  <headerFooter alignWithMargins="0">
    <oddHeader>&amp;R&amp;"Arial,Negrito"&amp;11SECRETARIA DE FINANÇAS E GESTÃO
&amp;"Arial,Normal"DEGEPAT
COMAC
SECAR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MICHEL SIMOES PIVA - P0675470</dc:creator>
  <cp:keywords/>
  <dc:description/>
  <cp:lastModifiedBy>ALLAN MICHEL SIMOES PIVA - P0675470</cp:lastModifiedBy>
  <cp:lastPrinted>2024-04-05T17:43:49Z</cp:lastPrinted>
  <dcterms:modified xsi:type="dcterms:W3CDTF">2024-04-05T17:58:11Z</dcterms:modified>
  <cp:category/>
  <cp:version/>
  <cp:contentType/>
  <cp:contentStatus/>
</cp:coreProperties>
</file>